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90" windowWidth="15180" windowHeight="11640" activeTab="1"/>
  </bookViews>
  <sheets>
    <sheet name="Sheet1" sheetId="1" r:id="rId1"/>
    <sheet name="Help" sheetId="2" r:id="rId2"/>
    <sheet name="Lines of Symmetry" sheetId="3" r:id="rId3"/>
    <sheet name="Autumn" sheetId="4" r:id="rId4"/>
    <sheet name="Marks" sheetId="5" r:id="rId5"/>
    <sheet name="05-06" sheetId="6" r:id="rId6"/>
    <sheet name="Data" sheetId="7" r:id="rId7"/>
    <sheet name="Beh" sheetId="8" r:id="rId8"/>
  </sheets>
  <definedNames>
    <definedName name="Date">'Marks'!$1:$1</definedName>
    <definedName name="Lookup" localSheetId="5">'05-06'!$P$4:$Q$14</definedName>
    <definedName name="Lookup">#REF!</definedName>
    <definedName name="Lookup34" localSheetId="5">'05-06'!$P$3:$Q$14</definedName>
    <definedName name="Lookup46" localSheetId="5">'05-06'!$S$3:$T$14</definedName>
    <definedName name="MaxScore">'Marks'!$2:$2</definedName>
    <definedName name="Total" localSheetId="5">'05-06'!$F:$F</definedName>
    <definedName name="Total">#REF!</definedName>
    <definedName name="Work">'Marks'!$3:$3</definedName>
  </definedNames>
  <calcPr fullCalcOnLoad="1"/>
</workbook>
</file>

<file path=xl/sharedStrings.xml><?xml version="1.0" encoding="utf-8"?>
<sst xmlns="http://schemas.openxmlformats.org/spreadsheetml/2006/main" count="687" uniqueCount="415">
  <si>
    <t>ECDL Ideas</t>
  </si>
  <si>
    <t>UPPER, LOWER</t>
  </si>
  <si>
    <t>&amp;</t>
  </si>
  <si>
    <t>Number type: e.g. %, £, date</t>
  </si>
  <si>
    <t>Naming cells</t>
  </si>
  <si>
    <t>Date functions</t>
  </si>
  <si>
    <t>Everyday</t>
  </si>
  <si>
    <t>Stats</t>
  </si>
  <si>
    <t>Median</t>
  </si>
  <si>
    <t>Mode</t>
  </si>
  <si>
    <t>Range</t>
  </si>
  <si>
    <t>Line of best fit</t>
  </si>
  <si>
    <t>Histogram (removing gaps)</t>
  </si>
  <si>
    <t>Using help</t>
  </si>
  <si>
    <t>Countif</t>
  </si>
  <si>
    <t>Conditional format</t>
  </si>
  <si>
    <t>Plotting functions</t>
  </si>
  <si>
    <t>Interquartile range</t>
  </si>
  <si>
    <t>RND</t>
  </si>
  <si>
    <t>Sort</t>
  </si>
  <si>
    <t>Using $ and referencing other worksheets</t>
  </si>
  <si>
    <t>Print area</t>
  </si>
  <si>
    <t>Hiding columns &amp; freezing windows</t>
  </si>
  <si>
    <t>' and =</t>
  </si>
  <si>
    <t>Enlarging column widths and row heights</t>
  </si>
  <si>
    <t>Average</t>
  </si>
  <si>
    <t>Filling down and across incl numerical sequences and using the mouse</t>
  </si>
  <si>
    <t>Date</t>
  </si>
  <si>
    <t>Day</t>
  </si>
  <si>
    <t>Topic</t>
  </si>
  <si>
    <t>Objective</t>
  </si>
  <si>
    <t>Starter</t>
  </si>
  <si>
    <t>Core</t>
  </si>
  <si>
    <t>Plenary</t>
  </si>
  <si>
    <t>Resources</t>
  </si>
  <si>
    <t>Keywords</t>
  </si>
  <si>
    <t>Homework</t>
  </si>
  <si>
    <t>Sept 8th</t>
  </si>
  <si>
    <t>Thurs 4</t>
  </si>
  <si>
    <t>Add and subtract negative numbers</t>
  </si>
  <si>
    <t>Be able to add and subtract a negative number to/from a positive number</t>
  </si>
  <si>
    <t xml:space="preserve">Books, Themathix, counting stick, what is a negative number (not minus!) How might we make a number bigger?  </t>
  </si>
  <si>
    <t>Model answer and notes. Questions from board</t>
  </si>
  <si>
    <t>Give numbers (5, -3, 2, -7 and 0) and ask for 2 numbers that add together to make -10, -7, -15. Where do numbers come up in real life?</t>
  </si>
  <si>
    <t>SATS style questions</t>
  </si>
  <si>
    <t>Difference between negative and minus?</t>
  </si>
  <si>
    <t>Sept 9th</t>
  </si>
  <si>
    <t>Fri 5</t>
  </si>
  <si>
    <t>BASIC SKILLS: Laying out work</t>
  </si>
  <si>
    <t>Understand how and why to keep your maths books neat</t>
  </si>
  <si>
    <t>Thought shower on why it is impt (pride, revision, workplace, legible, sensible). Look at old books and discuss in pairs which pages are neat, which aren't. Snowball into larger groups. Feedback as to what looks neat.</t>
  </si>
  <si>
    <t>Attempt some basic sums using a target board. Use negative numbers. Focus on laying them out neatly.</t>
  </si>
  <si>
    <t>Swop books, write positive comments and suggest, if anything, what could be improved.</t>
  </si>
  <si>
    <t>Old exercise books</t>
  </si>
  <si>
    <t>Sept 12th</t>
  </si>
  <si>
    <t xml:space="preserve">Mon 4 </t>
  </si>
  <si>
    <t>Multiply and Divide negative numbers</t>
  </si>
  <si>
    <t>Be able to multiply and divide a negative number to/from a positive number</t>
  </si>
  <si>
    <t>Reiterate the strange happenings in the negative world</t>
  </si>
  <si>
    <t>Think of a way to help us remember the rules we have learned so far.</t>
  </si>
  <si>
    <t>Sept 14th</t>
  </si>
  <si>
    <t>Wed 5</t>
  </si>
  <si>
    <t>Negative numbers and negative numbers</t>
  </si>
  <si>
    <t>Apply the 4 operations when 2 negative numbers are involved.</t>
  </si>
  <si>
    <t>Multiply and divide negative numbers</t>
  </si>
  <si>
    <t>Think of a way to help us remember the rules we have learned so far. Write them down. Then begin with 2 decimals. Use target board to generate questions.</t>
  </si>
  <si>
    <t>Sept 15th</t>
  </si>
  <si>
    <t>Thurs 1</t>
  </si>
  <si>
    <t>Ordering –ve numbers</t>
  </si>
  <si>
    <t>Order any collection of 3 numbers between -100 and +100</t>
  </si>
  <si>
    <t>Introduce &gt; &lt; and model use of symbols with negative numbers. Emphasise that it's the reverse of positive numbers</t>
  </si>
  <si>
    <t>Magic Squares with Negative Numbers</t>
  </si>
  <si>
    <t>FIRE ALARM</t>
  </si>
  <si>
    <t>Sept 16th</t>
  </si>
  <si>
    <t>-ve numbers &amp; calculators</t>
  </si>
  <si>
    <t>Use a calculator to perform calculations involving negative numbers and read a negative answer from a calculator</t>
  </si>
  <si>
    <t>-4 is the answer. What is the question?</t>
  </si>
  <si>
    <t>Submalloons</t>
  </si>
  <si>
    <t>Sept 19th</t>
  </si>
  <si>
    <t xml:space="preserve">Factors and primes </t>
  </si>
  <si>
    <t>Find all factors of any number from 2 to 100.</t>
  </si>
  <si>
    <t>Recall the definition of a factor</t>
  </si>
  <si>
    <t>Colour in multiples of 2, 3,  5, 7, 11, 13 starting from 4, 6, 10, 14, 22, 26 respectively. Identify the special property of the numbers left.</t>
  </si>
  <si>
    <t>Tests of divisibility</t>
  </si>
  <si>
    <t>100 squares</t>
  </si>
  <si>
    <t>Factor, prime number</t>
  </si>
  <si>
    <t>Sept 21st</t>
  </si>
  <si>
    <t>CATs TESTS</t>
  </si>
  <si>
    <t xml:space="preserve">Sept 22nd </t>
  </si>
  <si>
    <t>Prime factorisation</t>
  </si>
  <si>
    <t>Write a number as a product of its prime factors</t>
  </si>
  <si>
    <t>Product, prime, factor</t>
  </si>
  <si>
    <t>Shot Putt sheet</t>
  </si>
  <si>
    <t>2x3 = 6, 2x2x3 = 12, 2x3x3 = 18, 2x3x5 = 30, 2x5x7 = 70, 2x5x7x7 = 490, 2x2x2x2x3 = 48 What's special about the numbers I have multiplied together?</t>
  </si>
  <si>
    <t xml:space="preserve">Discuss what prime factorisation might mean. Model how to do it using factor trees. Begin with dividing by 2, 3, 5. Find prime factors of 6, 12, 20, 21, 15, 16. </t>
  </si>
  <si>
    <t>Find Prime factors of 40, 81 and 96</t>
  </si>
  <si>
    <t>Sept 23rd</t>
  </si>
  <si>
    <t>Highest Common Factors</t>
  </si>
  <si>
    <t>Determine the HCF of a pair of numbers</t>
  </si>
  <si>
    <t>Find prime factors of 32 (2x2x2x2x2), 81 (3x3x3), 150 (2x3x5x5). What different ways did we split up 32 and 150? Agree that the result was the same. COMMON MISTAKE: a non-prime number is given in the answer. Introduce ladder method? Start with smallest pr</t>
  </si>
  <si>
    <t>Model how to find the HCF by listing. Basma to use prime factors and to teach Ueda, Duale, Kacper, Jillian and Selin. Extension: find LCM and HCF between 3 numbers.</t>
  </si>
  <si>
    <t>Sept 26th</t>
  </si>
  <si>
    <t xml:space="preserve">Powers and index notation </t>
  </si>
  <si>
    <t>Interpret the meaning of powers and evaluate them</t>
  </si>
  <si>
    <t>Work out the values of cubes, such as 6, -9, -5 and 0.5 cubed. Use OHP calculator. Know that 1000 is 10 cubed, 10000 is 10 to the 4, 1million is 10 to the 6</t>
  </si>
  <si>
    <t>How does this fit in with prime factorisation? Find the prime factors of 50, 200, 1000 and write them in index form.</t>
  </si>
  <si>
    <t>Learn square numbers from 1x1 to 14x14</t>
  </si>
  <si>
    <t>Sept 28th</t>
  </si>
  <si>
    <t>Square roots and cube roots</t>
  </si>
  <si>
    <t>Find the square root</t>
  </si>
  <si>
    <t>Square roots test of square numbers up to 196. Try 10000 as a bonus question.</t>
  </si>
  <si>
    <t>Table of squaring positive numbers vs negative numbers. Extract the link between two. What does that mean for square roots? Write a statement. Find the positive and negative square roots of 10 numbers using a calculator. Remind them that the calculator on</t>
  </si>
  <si>
    <t>Starter - Properties of Number. What would a good estimate of the square root of 17, 51, 66, 80 be?</t>
  </si>
  <si>
    <t>Sept 29th</t>
  </si>
  <si>
    <t>TARGET SETTING DAY</t>
  </si>
  <si>
    <t>Sept 30th</t>
  </si>
  <si>
    <t>BASIC SKILLS: Trial and error</t>
  </si>
  <si>
    <t>Develop a trial and error mentality</t>
  </si>
  <si>
    <t>Give me a square number less than 10, less than 100, less than 1000. What is the biggest square number you know. Give me both square roots of 64, 81, 121, 169, 196</t>
  </si>
  <si>
    <t>What are the first 5 cube numbers? What is the cube root of 64, 125, 27? What would a sensible cube root of 100 be? Model how to find it correct to 1dp. Model how to find cube root of 40 to 2dp. Find cube root of 18 (2.6 or 2.62), 51 (3.7 or 3.71) by tria</t>
  </si>
  <si>
    <t>Raffle. Lifeskills on Monday, talk about angles</t>
  </si>
  <si>
    <t>Oct 3rd</t>
  </si>
  <si>
    <t>LIFESKILLS</t>
  </si>
  <si>
    <t>Oct 5th</t>
  </si>
  <si>
    <t>Miscellaneous Angle Facts</t>
  </si>
  <si>
    <t>Recall facts about vertically opposite angles, angles on a straight line, angles around a point</t>
  </si>
  <si>
    <t>Oct 6th</t>
  </si>
  <si>
    <t>Alternate and corresponding angles</t>
  </si>
  <si>
    <t>Identify corresponding and alternate angles</t>
  </si>
  <si>
    <t>maths is FUN</t>
  </si>
  <si>
    <t>Show that corresponding angles are equal by slicing an F shape and overlaying the slices. Exercise in indentifying corresponding angles (four colouring pencils each). Show that corresponding angles are equal by slicing an N shape, rotating and then overla</t>
  </si>
  <si>
    <t>Supplementary, complementary, corresponding, alternate</t>
  </si>
  <si>
    <t>Find missing angles based on knowledge of corresponding and alternate angles</t>
  </si>
  <si>
    <t>Match corresponding and alternate angles. Powerpoint slideshow</t>
  </si>
  <si>
    <t>Worksheet "Skill Set 6" q6-20</t>
  </si>
  <si>
    <t>Review learning</t>
  </si>
  <si>
    <t>Oct 7th</t>
  </si>
  <si>
    <t>Angle thought shower</t>
  </si>
  <si>
    <t xml:space="preserve">Consolidate understanding of angles between parallel lines </t>
  </si>
  <si>
    <t>Deal with finding straight lines and opposite angles by running through flipchart</t>
  </si>
  <si>
    <t>Run through angle facts sheet, use colour. Display Angle Thought Shower slide. Decide groupings to make wall displays. Establish criteria for success (bold, correct spelling, colourful, neat)</t>
  </si>
  <si>
    <t>Corresponding and alternate angles homeworksheet</t>
  </si>
  <si>
    <t>Oct 10th</t>
  </si>
  <si>
    <t>Angles wall displays</t>
  </si>
  <si>
    <t>Deepen understanding of angle facts</t>
  </si>
  <si>
    <t>Explain purpose of lesson and criteria for success. Show my example of good work.</t>
  </si>
  <si>
    <t>Offer pens, card, rulers, crayons, books, dictionaries</t>
  </si>
  <si>
    <t>Oct 12th</t>
  </si>
  <si>
    <t>Quadrilaterals</t>
  </si>
  <si>
    <t>Properties and interior angles</t>
  </si>
  <si>
    <t>Oct 13th</t>
  </si>
  <si>
    <t>Sum of interior angles</t>
  </si>
  <si>
    <t>Measure interior angles</t>
  </si>
  <si>
    <t>Find definitions of quadtilaterals</t>
  </si>
  <si>
    <t>What do interior angles add up to?</t>
  </si>
  <si>
    <t>Recall properties of quadrilaterals</t>
  </si>
  <si>
    <t>Similarities and differences between quads</t>
  </si>
  <si>
    <t>Oct 14th</t>
  </si>
  <si>
    <t>Construction</t>
  </si>
  <si>
    <t>Construct perpendicular bisector and angle bisector</t>
  </si>
  <si>
    <t>Demonstrate on board</t>
  </si>
  <si>
    <t>Worksheet</t>
  </si>
  <si>
    <t>Oct 17th</t>
  </si>
  <si>
    <t>EXAM 1A</t>
  </si>
  <si>
    <t>Oct 19th</t>
  </si>
  <si>
    <t>MENTAL ARITHMETIC</t>
  </si>
  <si>
    <t>Oct 20th</t>
  </si>
  <si>
    <t>NO SCHOOL</t>
  </si>
  <si>
    <t>Oct 21st</t>
  </si>
  <si>
    <t>Oct 31st</t>
  </si>
  <si>
    <t>Black History Month</t>
  </si>
  <si>
    <t>Learn about 2 famous black mathematicians and Indian method of multiplication</t>
  </si>
  <si>
    <t>Nov 2nd</t>
  </si>
  <si>
    <t>EXAM 1B</t>
  </si>
  <si>
    <t>Nov 3rd</t>
  </si>
  <si>
    <t>Area</t>
  </si>
  <si>
    <t>Rectangles</t>
  </si>
  <si>
    <t>Maths to Think About p3</t>
  </si>
  <si>
    <t>Triangles and parallelograms</t>
  </si>
  <si>
    <t>Nov 4th</t>
  </si>
  <si>
    <t>Compound area</t>
  </si>
  <si>
    <t>Flipchart</t>
  </si>
  <si>
    <t>TenTicks Worksheet Level 5 Pack 4 Page 38</t>
  </si>
  <si>
    <t>Nov 7th</t>
  </si>
  <si>
    <t>SCHOOL OPENING CEREMONY</t>
  </si>
  <si>
    <t>Nov 9th</t>
  </si>
  <si>
    <t>EXAM 2A</t>
  </si>
  <si>
    <t>Nov 10th</t>
  </si>
  <si>
    <t>EXAM 2B</t>
  </si>
  <si>
    <t>Fractions</t>
  </si>
  <si>
    <t>Equivalent fractions</t>
  </si>
  <si>
    <t>Introduce baby and parent fractions</t>
  </si>
  <si>
    <t>Nov 11th</t>
  </si>
  <si>
    <t>Cancelling down</t>
  </si>
  <si>
    <t>Maths to Think About p5</t>
  </si>
  <si>
    <t>Maths Base</t>
  </si>
  <si>
    <t>Nov 14th</t>
  </si>
  <si>
    <t>Add &amp; Subtract fractions with the same denominator</t>
  </si>
  <si>
    <t>Find equivalent fractions</t>
  </si>
  <si>
    <t>Nov 16th</t>
  </si>
  <si>
    <t>Springboard 7 Sheet</t>
  </si>
  <si>
    <t>Nov 17th</t>
  </si>
  <si>
    <t>Add &amp; Subtract fractions with different denominators</t>
  </si>
  <si>
    <t>Introduce cross-multiplication method</t>
  </si>
  <si>
    <t>GOING THROUGH EXAM</t>
  </si>
  <si>
    <t>Nov 18th</t>
  </si>
  <si>
    <t>Nov 21st</t>
  </si>
  <si>
    <t>Assessment of Learning</t>
  </si>
  <si>
    <t>Test</t>
  </si>
  <si>
    <t>Nov 23rd</t>
  </si>
  <si>
    <t>Probability</t>
  </si>
  <si>
    <t>Discussing real-life experience of probability</t>
  </si>
  <si>
    <t>Nov 24th</t>
  </si>
  <si>
    <t>Working out probability</t>
  </si>
  <si>
    <t>Identifying all the possible outcomes</t>
  </si>
  <si>
    <t>Nov 25th</t>
  </si>
  <si>
    <t>I WAS ABSENT</t>
  </si>
  <si>
    <t>Nov 28th</t>
  </si>
  <si>
    <t>Algebra</t>
  </si>
  <si>
    <t>Using letters</t>
  </si>
  <si>
    <t>Define usage of letters in maths and written conventions</t>
  </si>
  <si>
    <t>Nov 30th</t>
  </si>
  <si>
    <t>Collecting like terms (single term)</t>
  </si>
  <si>
    <t>Dec 1st</t>
  </si>
  <si>
    <t>Collecting like terms 2 terms)</t>
  </si>
  <si>
    <t>Multiplying terms</t>
  </si>
  <si>
    <t>Dec 2nd</t>
  </si>
  <si>
    <t>Multiplying out brackets</t>
  </si>
  <si>
    <t>Dec 5th</t>
  </si>
  <si>
    <t>Dec 7th</t>
  </si>
  <si>
    <t>Dec 8th</t>
  </si>
  <si>
    <t>Dec 9th</t>
  </si>
  <si>
    <t>Dec 12th</t>
  </si>
  <si>
    <t>Dec 14th</t>
  </si>
  <si>
    <t>Dec 15th</t>
  </si>
  <si>
    <t>Dec 16th</t>
  </si>
  <si>
    <t>CHRISTMAS HOLIDAYS</t>
  </si>
  <si>
    <t>Measuring Angles</t>
  </si>
  <si>
    <t>Cumulative</t>
  </si>
  <si>
    <t>Autumn 1</t>
  </si>
  <si>
    <t>Autumn 2</t>
  </si>
  <si>
    <t>Spring 1</t>
  </si>
  <si>
    <t>Summer 1</t>
  </si>
  <si>
    <t>Spring 2</t>
  </si>
  <si>
    <t>Reading Scales</t>
  </si>
  <si>
    <t>Prime Factors</t>
  </si>
  <si>
    <t>Shot Putt</t>
  </si>
  <si>
    <t>Angles Between Parallel Lines</t>
  </si>
  <si>
    <t>Angles in Quadrilaterals</t>
  </si>
  <si>
    <t>Benjamin Banneker</t>
  </si>
  <si>
    <t>Area of Parallelograms and Triangles</t>
  </si>
  <si>
    <t>Area of Rectangles</t>
  </si>
  <si>
    <t>Equivalent &amp; Simplifying Fractions</t>
  </si>
  <si>
    <t>Adding Fractions</t>
  </si>
  <si>
    <t>Equivalent Fractions</t>
  </si>
  <si>
    <t>Affindg &amp; Subtracting Fractions Homework</t>
  </si>
  <si>
    <t>Working Out Probability</t>
  </si>
  <si>
    <t>Identifying All The Possible Outcomes</t>
  </si>
  <si>
    <t>Probability Exam Question</t>
  </si>
  <si>
    <t>Algebraic Expressions</t>
  </si>
  <si>
    <t>Simplifying Expressions</t>
  </si>
  <si>
    <t>Line Graphs</t>
  </si>
  <si>
    <t>Data Handling 1</t>
  </si>
  <si>
    <t>Interpreting Graphs</t>
  </si>
  <si>
    <t>Multiple Charts</t>
  </si>
  <si>
    <t>Plotting Equations</t>
  </si>
  <si>
    <t>Grid Multiplication</t>
  </si>
  <si>
    <t>Time Differences</t>
  </si>
  <si>
    <t>Some Product</t>
  </si>
  <si>
    <t>Evaluating Expressions</t>
  </si>
  <si>
    <t>Calculator Test</t>
  </si>
  <si>
    <t>Calculator Quiz Homework</t>
  </si>
  <si>
    <t>Mental Arithmetic Test</t>
  </si>
  <si>
    <t>Bounceback - Unit 3</t>
  </si>
  <si>
    <t>Simplifying Ratios</t>
  </si>
  <si>
    <t>Bounceback - Unit 4</t>
  </si>
  <si>
    <t>Metric Conversions</t>
  </si>
  <si>
    <t>Scene of Crime Investigation</t>
  </si>
  <si>
    <t>Missing Percentages Grid</t>
  </si>
  <si>
    <t>Percentage Test</t>
  </si>
  <si>
    <t>Basma</t>
  </si>
  <si>
    <t>JAMA</t>
  </si>
  <si>
    <t>Ben</t>
  </si>
  <si>
    <t>GARDNER</t>
  </si>
  <si>
    <t>Duale</t>
  </si>
  <si>
    <t>HASSAN</t>
  </si>
  <si>
    <t>Ebru</t>
  </si>
  <si>
    <t>KESEN</t>
  </si>
  <si>
    <t>Eugene</t>
  </si>
  <si>
    <t>JEFFERS</t>
  </si>
  <si>
    <t>Faris</t>
  </si>
  <si>
    <t>SULEMAN</t>
  </si>
  <si>
    <t>Fatma</t>
  </si>
  <si>
    <t>KARAKIL</t>
  </si>
  <si>
    <t>Gamze</t>
  </si>
  <si>
    <t>BAKIR</t>
  </si>
  <si>
    <t>Jillian</t>
  </si>
  <si>
    <t>QUAYE</t>
  </si>
  <si>
    <t>Kacper</t>
  </si>
  <si>
    <t>CZUBKOWSKI</t>
  </si>
  <si>
    <t>Marlon</t>
  </si>
  <si>
    <t>BANDOO</t>
  </si>
  <si>
    <t>Michael</t>
  </si>
  <si>
    <t>WHITTON</t>
  </si>
  <si>
    <t>Natalie</t>
  </si>
  <si>
    <t>MARRINGTON</t>
  </si>
  <si>
    <t>PJ</t>
  </si>
  <si>
    <t>TYNAN</t>
  </si>
  <si>
    <t>Raj</t>
  </si>
  <si>
    <t>BHAKERD</t>
  </si>
  <si>
    <t>Ricky</t>
  </si>
  <si>
    <t>HANKIN</t>
  </si>
  <si>
    <t>Ryan</t>
  </si>
  <si>
    <t>HEK</t>
  </si>
  <si>
    <t>Sam</t>
  </si>
  <si>
    <t>BARNES</t>
  </si>
  <si>
    <t>Selin</t>
  </si>
  <si>
    <t>TORUN</t>
  </si>
  <si>
    <t>Ueda</t>
  </si>
  <si>
    <t>TROKA</t>
  </si>
  <si>
    <t>Ugur</t>
  </si>
  <si>
    <t>MESE</t>
  </si>
  <si>
    <t>Yesim</t>
  </si>
  <si>
    <t>AKDAG</t>
  </si>
  <si>
    <t>Zeena</t>
  </si>
  <si>
    <t>HAMMOND</t>
  </si>
  <si>
    <t>Zoe</t>
  </si>
  <si>
    <t>NEEDS</t>
  </si>
  <si>
    <t>Name</t>
  </si>
  <si>
    <t>Total</t>
  </si>
  <si>
    <t>Level</t>
  </si>
  <si>
    <t>4c</t>
  </si>
  <si>
    <t>4b</t>
  </si>
  <si>
    <t>5c</t>
  </si>
  <si>
    <t>Joey</t>
  </si>
  <si>
    <t>5b</t>
  </si>
  <si>
    <t>5a</t>
  </si>
  <si>
    <t>Katie</t>
  </si>
  <si>
    <t>6c</t>
  </si>
  <si>
    <t>Lauren</t>
  </si>
  <si>
    <t>6b</t>
  </si>
  <si>
    <t>6a</t>
  </si>
  <si>
    <t>Mitchell</t>
  </si>
  <si>
    <t>Niamh</t>
  </si>
  <si>
    <t>Tyler</t>
  </si>
  <si>
    <t>Yesim A</t>
  </si>
  <si>
    <t>Yesim D</t>
  </si>
  <si>
    <t>P1</t>
  </si>
  <si>
    <t>P2</t>
  </si>
  <si>
    <t>MA</t>
  </si>
  <si>
    <t>Paper</t>
  </si>
  <si>
    <t>4a</t>
  </si>
  <si>
    <t>2004 4-6</t>
  </si>
  <si>
    <t>Score</t>
  </si>
  <si>
    <t>3+</t>
  </si>
  <si>
    <t>4-6</t>
  </si>
  <si>
    <t>First Name</t>
  </si>
  <si>
    <t>James</t>
  </si>
  <si>
    <t>Surname</t>
  </si>
  <si>
    <t>Form</t>
  </si>
  <si>
    <t>Gender</t>
  </si>
  <si>
    <t>Birthday (Day)</t>
  </si>
  <si>
    <t>8V</t>
  </si>
  <si>
    <t>F</t>
  </si>
  <si>
    <t>8S</t>
  </si>
  <si>
    <t>M</t>
  </si>
  <si>
    <t>8L</t>
  </si>
  <si>
    <t>8H</t>
  </si>
  <si>
    <r>
      <t>Powers and index notation. Define base number, power and index. How do we say 4</t>
    </r>
    <r>
      <rPr>
        <vertAlign val="superscript"/>
        <sz val="10"/>
        <rFont val="Arial"/>
        <family val="2"/>
      </rPr>
      <t>2</t>
    </r>
    <r>
      <rPr>
        <sz val="10"/>
        <rFont val="Arial"/>
        <family val="2"/>
      </rPr>
      <t>? How do we write 17 to the power 8? BrainPop animation</t>
    </r>
  </si>
  <si>
    <t>Use Alt+Enter to begin a new line within a cell</t>
  </si>
  <si>
    <t>In F1 type "Days until birthday" which each word on a new line</t>
  </si>
  <si>
    <t>Days
Until
Birthday</t>
  </si>
  <si>
    <t>Adjust the column width so that "birthday" fits on one line. Adjust the height of row A so that it looks tidy</t>
  </si>
  <si>
    <t>Copy the formula in F2 down to the bottom</t>
  </si>
  <si>
    <t>Select F2 to F25 and go to Format&gt;Conditional Formatting…</t>
  </si>
  <si>
    <t>Adjust the conditions so that if it is someone's birthday today, the cell goes red, if there is less than 4 days that it goes amber and if it is between 4 and 10 days then the cell becomes green</t>
  </si>
  <si>
    <t>Add "Level 3:" before the code in H28</t>
  </si>
  <si>
    <t>Repeat with "Level 4:" in cell H29</t>
  </si>
  <si>
    <t>etc</t>
  </si>
  <si>
    <t>Fix it</t>
  </si>
  <si>
    <t>What's wrong with the formulae in column I3 to I25?</t>
  </si>
  <si>
    <t>Unhide all the columns</t>
  </si>
  <si>
    <t>Change the formatting of the text in Row 3 so that it reads upwards</t>
  </si>
  <si>
    <t>Find the class average on the Percentage Test</t>
  </si>
  <si>
    <t>Freeze the panes between column B and C</t>
  </si>
  <si>
    <t>Sort all the data from B4 to AU23 in order of the students surname</t>
  </si>
  <si>
    <t>Question 1</t>
  </si>
  <si>
    <t>How many lines of symmetry do each of the flags have?</t>
  </si>
  <si>
    <t>Answers below:</t>
  </si>
  <si>
    <t>(Hidden Correct Answer)</t>
  </si>
  <si>
    <t>Marks</t>
  </si>
  <si>
    <t>Copy the formula down to the bottom.</t>
  </si>
  <si>
    <t>These tasks are about using the facilties that Excel has to help you when are stuck</t>
  </si>
  <si>
    <t>Adding a function</t>
  </si>
  <si>
    <t>Using the Help menu</t>
  </si>
  <si>
    <t>Find the median of this set of data</t>
  </si>
  <si>
    <t>Special paste incl values only and transpose</t>
  </si>
  <si>
    <t>Median =</t>
  </si>
  <si>
    <t>Insert a function using Insert&gt;Function…</t>
  </si>
  <si>
    <t>Find the Statistical functions and chose Median</t>
  </si>
  <si>
    <t>If you want help with Excel at any point, your first port of call should be the online help (not your teacher).</t>
  </si>
  <si>
    <t>Here I want to you suggest what keywords you would type into Help engine for the following situations:</t>
  </si>
  <si>
    <t>1. Changing a whole column to capital letters.</t>
  </si>
  <si>
    <t>Keywords:</t>
  </si>
  <si>
    <t>2. Printing a small area of the worksheet</t>
  </si>
  <si>
    <t>Now use the Help engine and your suggested keywords and write a sentence to say what you have found:</t>
  </si>
  <si>
    <t>1. Capital letters.</t>
  </si>
  <si>
    <t>2. Printing a small area</t>
  </si>
  <si>
    <t>Copy Formula Down</t>
  </si>
  <si>
    <t>Use the Upper function to change all these names to CAPITAL letters.</t>
  </si>
  <si>
    <t>Replace the original list with the new one.</t>
  </si>
  <si>
    <t>Type in your name in B2</t>
  </si>
  <si>
    <t>In cell D7 write an IF statement to check the student's answer (in column B) with the correct answer in column C. If they get it right, they get one mark. Otherwise they get 0.</t>
  </si>
  <si>
    <t>Use the AutoSum button to find their total mark and put it in D15.</t>
  </si>
  <si>
    <t>Write a sentence in F13 using the &amp; symbol to tell the student (by name)
 saying what mark they got.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</si>
</sst>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mmm\-yyyy"/>
    <numFmt numFmtId="169" formatCode="&quot;$&quot;#,##0_);\(&quot;$&quot;#,##0\)"/>
    <numFmt numFmtId="170" formatCode="&quot;$&quot;#,##0_);[Red]\(&quot;$&quot;#,##0\)"/>
    <numFmt numFmtId="171" formatCode="&quot;$&quot;#,##0.00_);\(&quot;$&quot;#,##0.00\)"/>
    <numFmt numFmtId="172" formatCode="&quot;$&quot;#,##0.00_);[Red]\(&quot;$&quot;#,##0.00\)"/>
    <numFmt numFmtId="173" formatCode="_(&quot;$&quot;* #,##0_);_(&quot;$&quot;* \(#,##0\);_(&quot;$&quot;* &quot;-&quot;_);_(@_)"/>
    <numFmt numFmtId="174" formatCode="_(* #,##0_);_(* \(#,##0\);_(* &quot;-&quot;_);_(@_)"/>
    <numFmt numFmtId="175" formatCode="_(&quot;$&quot;* #,##0.00_);_(&quot;$&quot;* \(#,##0.00\);_(&quot;$&quot;* &quot;-&quot;??_);_(@_)"/>
    <numFmt numFmtId="176" formatCode="_(* #,##0.00_);_(* \(#,##0.00\);_(* &quot;-&quot;??_);_(@_)"/>
    <numFmt numFmtId="177" formatCode="dddd\,\ mmmm\ dd\,\ yyyy"/>
    <numFmt numFmtId="178" formatCode="0.00000000"/>
    <numFmt numFmtId="179" formatCode="0.000000000"/>
    <numFmt numFmtId="180" formatCode="0.0000000000"/>
    <numFmt numFmtId="181" formatCode="0.00000000000"/>
    <numFmt numFmtId="182" formatCode="0.0000000"/>
    <numFmt numFmtId="183" formatCode="0.000000"/>
    <numFmt numFmtId="184" formatCode="0.00000"/>
    <numFmt numFmtId="185" formatCode="0.0000"/>
    <numFmt numFmtId="186" formatCode="0.000"/>
    <numFmt numFmtId="187" formatCode="0.0"/>
    <numFmt numFmtId="188" formatCode="[$-809]dd\ mmmm\ yyyy"/>
    <numFmt numFmtId="189" formatCode="dd/mm/yy;@"/>
    <numFmt numFmtId="190" formatCode="0.0%"/>
  </numFmts>
  <fonts count="27">
    <font>
      <sz val="10"/>
      <name val="Arial"/>
      <family val="0"/>
    </font>
    <font>
      <b/>
      <sz val="14"/>
      <name val="Arial"/>
      <family val="2"/>
    </font>
    <font>
      <b/>
      <sz val="18"/>
      <name val="Arial"/>
      <family val="2"/>
    </font>
    <font>
      <u val="single"/>
      <sz val="10"/>
      <color indexed="36"/>
      <name val="Arial"/>
      <family val="0"/>
    </font>
    <font>
      <u val="single"/>
      <sz val="10"/>
      <color indexed="12"/>
      <name val="Arial"/>
      <family val="0"/>
    </font>
    <font>
      <sz val="10"/>
      <color indexed="8"/>
      <name val="Arial"/>
      <family val="0"/>
    </font>
    <font>
      <sz val="8"/>
      <name val="Arial"/>
      <family val="0"/>
    </font>
    <font>
      <vertAlign val="superscript"/>
      <sz val="10"/>
      <name val="Arial"/>
      <family val="2"/>
    </font>
    <font>
      <b/>
      <sz val="10"/>
      <name val="Arial"/>
      <family val="2"/>
    </font>
    <font>
      <sz val="10"/>
      <name val="AbcPhonicsOne"/>
      <family val="0"/>
    </font>
    <font>
      <b/>
      <sz val="10"/>
      <color indexed="8"/>
      <name val="Arial"/>
      <family val="2"/>
    </font>
    <font>
      <sz val="11"/>
      <name val="Arial"/>
      <family val="2"/>
    </font>
    <font>
      <b/>
      <sz val="11"/>
      <color indexed="8"/>
      <name val="Arial"/>
      <family val="2"/>
    </font>
    <font>
      <b/>
      <sz val="11"/>
      <name val="Arial"/>
      <family val="2"/>
    </font>
    <font>
      <b/>
      <sz val="12"/>
      <name val="Arial"/>
      <family val="2"/>
    </font>
    <font>
      <sz val="15"/>
      <name val="Arial"/>
      <family val="0"/>
    </font>
    <font>
      <sz val="10"/>
      <color indexed="9"/>
      <name val="Arial"/>
      <family val="0"/>
    </font>
    <font>
      <sz val="12"/>
      <color indexed="10"/>
      <name val="Arial"/>
      <family val="0"/>
    </font>
    <font>
      <b/>
      <sz val="12"/>
      <color indexed="10"/>
      <name val="Arial"/>
      <family val="0"/>
    </font>
    <font>
      <sz val="12"/>
      <name val="Arial"/>
      <family val="0"/>
    </font>
    <font>
      <b/>
      <sz val="16"/>
      <color indexed="10"/>
      <name val="Arial"/>
      <family val="2"/>
    </font>
    <font>
      <b/>
      <sz val="14"/>
      <color indexed="10"/>
      <name val="Arial"/>
      <family val="2"/>
    </font>
    <font>
      <sz val="16"/>
      <name val="Arial"/>
      <family val="0"/>
    </font>
    <font>
      <sz val="10"/>
      <color indexed="48"/>
      <name val="Arial"/>
      <family val="0"/>
    </font>
    <font>
      <b/>
      <sz val="10"/>
      <color indexed="48"/>
      <name val="Arial"/>
      <family val="2"/>
    </font>
    <font>
      <sz val="12"/>
      <color indexed="48"/>
      <name val="Arial"/>
      <family val="0"/>
    </font>
    <font>
      <sz val="18"/>
      <color indexed="48"/>
      <name val="Arial"/>
      <family val="2"/>
    </font>
  </fonts>
  <fills count="19">
    <fill>
      <patternFill/>
    </fill>
    <fill>
      <patternFill patternType="gray125"/>
    </fill>
    <fill>
      <patternFill patternType="solid">
        <fgColor indexed="44"/>
        <bgColor indexed="64"/>
      </patternFill>
    </fill>
    <fill>
      <patternFill patternType="solid">
        <fgColor indexed="10"/>
        <bgColor indexed="64"/>
      </patternFill>
    </fill>
    <fill>
      <patternFill patternType="solid">
        <fgColor indexed="52"/>
        <bgColor indexed="64"/>
      </patternFill>
    </fill>
    <fill>
      <patternFill patternType="solid">
        <fgColor indexed="42"/>
        <bgColor indexed="64"/>
      </patternFill>
    </fill>
    <fill>
      <patternFill patternType="solid">
        <fgColor indexed="9"/>
        <bgColor indexed="64"/>
      </patternFill>
    </fill>
    <fill>
      <patternFill patternType="solid">
        <fgColor indexed="8"/>
        <bgColor indexed="64"/>
      </patternFill>
    </fill>
    <fill>
      <patternFill patternType="solid">
        <fgColor indexed="14"/>
        <bgColor indexed="64"/>
      </patternFill>
    </fill>
    <fill>
      <patternFill patternType="solid">
        <fgColor indexed="41"/>
        <bgColor indexed="64"/>
      </patternFill>
    </fill>
    <fill>
      <patternFill patternType="solid">
        <fgColor indexed="43"/>
        <bgColor indexed="64"/>
      </patternFill>
    </fill>
    <fill>
      <patternFill patternType="solid">
        <fgColor indexed="13"/>
        <bgColor indexed="64"/>
      </patternFill>
    </fill>
    <fill>
      <patternFill patternType="solid">
        <fgColor indexed="9"/>
        <bgColor indexed="64"/>
      </patternFill>
    </fill>
    <fill>
      <patternFill patternType="solid">
        <fgColor indexed="53"/>
        <bgColor indexed="64"/>
      </patternFill>
    </fill>
    <fill>
      <patternFill patternType="solid">
        <fgColor indexed="51"/>
        <bgColor indexed="64"/>
      </patternFill>
    </fill>
    <fill>
      <patternFill patternType="solid">
        <fgColor indexed="11"/>
        <bgColor indexed="64"/>
      </patternFill>
    </fill>
    <fill>
      <patternFill patternType="solid">
        <fgColor indexed="40"/>
        <bgColor indexed="64"/>
      </patternFill>
    </fill>
    <fill>
      <patternFill patternType="solid">
        <fgColor indexed="48"/>
        <bgColor indexed="64"/>
      </patternFill>
    </fill>
    <fill>
      <patternFill patternType="solid">
        <fgColor indexed="62"/>
        <bgColor indexed="64"/>
      </patternFill>
    </fill>
  </fills>
  <borders count="14">
    <border>
      <left/>
      <right/>
      <top/>
      <bottom/>
      <diagonal/>
    </border>
    <border>
      <left>
        <color indexed="63"/>
      </left>
      <right>
        <color indexed="63"/>
      </right>
      <top style="medium"/>
      <bottom>
        <color indexed="63"/>
      </bottom>
    </border>
    <border>
      <left>
        <color indexed="63"/>
      </left>
      <right>
        <color indexed="63"/>
      </right>
      <top style="medium"/>
      <bottom style="medium"/>
    </border>
    <border>
      <left style="thick"/>
      <right>
        <color indexed="63"/>
      </right>
      <top>
        <color indexed="63"/>
      </top>
      <bottom>
        <color indexed="63"/>
      </bottom>
    </border>
    <border>
      <left style="thick"/>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ck"/>
    </border>
    <border>
      <left style="thick"/>
      <right>
        <color indexed="63"/>
      </right>
      <top>
        <color indexed="63"/>
      </top>
      <bottom style="thick"/>
    </border>
    <border>
      <left style="thick"/>
      <right style="thick"/>
      <top style="thick"/>
      <bottom style="thick"/>
    </border>
    <border>
      <left>
        <color indexed="63"/>
      </left>
      <right>
        <color indexed="63"/>
      </right>
      <top style="thick"/>
      <bottom>
        <color indexed="63"/>
      </bottom>
    </border>
    <border>
      <left style="thin"/>
      <right style="thin"/>
      <top style="thin"/>
      <bottom style="thin"/>
    </border>
    <border>
      <left style="medium"/>
      <right>
        <color indexed="63"/>
      </right>
      <top style="medium"/>
      <bottom style="medium"/>
    </border>
    <border>
      <left>
        <color indexed="63"/>
      </left>
      <right style="medium"/>
      <top style="medium"/>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0" fillId="0" borderId="0">
      <alignment/>
      <protection/>
    </xf>
    <xf numFmtId="0" fontId="5" fillId="0" borderId="0">
      <alignment/>
      <protection/>
    </xf>
    <xf numFmtId="9" fontId="0" fillId="0" borderId="0" applyFont="0" applyFill="0" applyBorder="0" applyAlignment="0" applyProtection="0"/>
  </cellStyleXfs>
  <cellXfs count="160">
    <xf numFmtId="0" fontId="0" fillId="0" borderId="0" xfId="0" applyAlignment="1">
      <alignment/>
    </xf>
    <xf numFmtId="0" fontId="0" fillId="0" borderId="0" xfId="0" applyAlignment="1" quotePrefix="1">
      <alignment/>
    </xf>
    <xf numFmtId="0" fontId="1" fillId="0" borderId="0" xfId="0" applyFont="1" applyAlignment="1">
      <alignment/>
    </xf>
    <xf numFmtId="0" fontId="2" fillId="0" borderId="0" xfId="0" applyFont="1" applyAlignment="1">
      <alignment/>
    </xf>
    <xf numFmtId="0" fontId="0" fillId="2"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5" borderId="0" xfId="0" applyFont="1" applyFill="1" applyAlignment="1">
      <alignment horizontal="center" vertical="center" wrapText="1"/>
    </xf>
    <xf numFmtId="0" fontId="0" fillId="2" borderId="0" xfId="0" applyFont="1" applyFill="1" applyAlignment="1">
      <alignment horizontal="center" vertical="center" wrapText="1"/>
    </xf>
    <xf numFmtId="0" fontId="0" fillId="2" borderId="1" xfId="0" applyFont="1" applyFill="1" applyBorder="1" applyAlignment="1">
      <alignment horizontal="center" vertical="center" wrapText="1"/>
    </xf>
    <xf numFmtId="0" fontId="0" fillId="3" borderId="1" xfId="0" applyFont="1" applyFill="1" applyBorder="1" applyAlignment="1">
      <alignment vertical="center" wrapText="1"/>
    </xf>
    <xf numFmtId="0" fontId="0" fillId="4" borderId="1" xfId="0" applyFont="1" applyFill="1" applyBorder="1" applyAlignment="1">
      <alignment vertical="center" wrapText="1"/>
    </xf>
    <xf numFmtId="0" fontId="0" fillId="5" borderId="1" xfId="0" applyFont="1" applyFill="1" applyBorder="1" applyAlignment="1">
      <alignment vertical="center" wrapText="1"/>
    </xf>
    <xf numFmtId="0" fontId="0" fillId="2" borderId="1" xfId="0" applyFont="1" applyFill="1" applyBorder="1" applyAlignment="1">
      <alignment vertical="center" wrapText="1"/>
    </xf>
    <xf numFmtId="0" fontId="0" fillId="6" borderId="1" xfId="0" applyFont="1" applyFill="1" applyBorder="1" applyAlignment="1">
      <alignment vertical="center" wrapText="1"/>
    </xf>
    <xf numFmtId="0" fontId="0" fillId="3" borderId="0" xfId="0" applyFont="1" applyFill="1" applyBorder="1" applyAlignment="1">
      <alignment vertical="center" wrapText="1"/>
    </xf>
    <xf numFmtId="0" fontId="0" fillId="4" borderId="0" xfId="0" applyFont="1" applyFill="1" applyBorder="1" applyAlignment="1">
      <alignment vertical="center" wrapText="1"/>
    </xf>
    <xf numFmtId="0" fontId="0" fillId="5" borderId="0" xfId="0" applyFont="1" applyFill="1" applyAlignment="1">
      <alignment vertical="center" wrapText="1"/>
    </xf>
    <xf numFmtId="0" fontId="0" fillId="2" borderId="0" xfId="0" applyFont="1" applyFill="1" applyAlignment="1">
      <alignment vertical="center" wrapText="1"/>
    </xf>
    <xf numFmtId="0" fontId="0" fillId="6" borderId="0" xfId="0" applyFont="1" applyFill="1" applyAlignment="1">
      <alignment vertical="center" wrapText="1"/>
    </xf>
    <xf numFmtId="0" fontId="0" fillId="4" borderId="0" xfId="0" applyFont="1" applyFill="1" applyAlignment="1">
      <alignment vertical="center" wrapText="1"/>
    </xf>
    <xf numFmtId="0" fontId="0" fillId="4" borderId="0" xfId="0" applyFont="1" applyFill="1" applyAlignment="1" quotePrefix="1">
      <alignment vertical="center" wrapText="1"/>
    </xf>
    <xf numFmtId="0" fontId="0" fillId="5" borderId="0" xfId="0" applyFont="1" applyFill="1" applyAlignment="1" quotePrefix="1">
      <alignment vertical="center" wrapText="1"/>
    </xf>
    <xf numFmtId="0" fontId="0" fillId="2" borderId="2" xfId="0" applyFont="1" applyFill="1" applyBorder="1" applyAlignment="1">
      <alignment horizontal="center" vertical="center" wrapText="1"/>
    </xf>
    <xf numFmtId="0" fontId="0" fillId="3" borderId="2" xfId="0" applyFont="1" applyFill="1" applyBorder="1" applyAlignment="1">
      <alignment vertical="center" wrapText="1"/>
    </xf>
    <xf numFmtId="0" fontId="0" fillId="4" borderId="2" xfId="0" applyFont="1" applyFill="1" applyBorder="1" applyAlignment="1">
      <alignment vertical="center" wrapText="1"/>
    </xf>
    <xf numFmtId="0" fontId="0" fillId="5" borderId="2" xfId="0" applyFont="1" applyFill="1" applyBorder="1" applyAlignment="1">
      <alignment vertical="center" wrapText="1"/>
    </xf>
    <xf numFmtId="0" fontId="0" fillId="2" borderId="2" xfId="0" applyFont="1" applyFill="1" applyBorder="1" applyAlignment="1">
      <alignment vertical="center" wrapText="1"/>
    </xf>
    <xf numFmtId="0" fontId="0" fillId="6" borderId="2" xfId="0" applyFont="1" applyFill="1" applyBorder="1" applyAlignment="1">
      <alignment vertical="center" wrapText="1"/>
    </xf>
    <xf numFmtId="0" fontId="0" fillId="2" borderId="1" xfId="0" applyFont="1" applyFill="1" applyBorder="1" applyAlignment="1">
      <alignment horizontal="left" vertical="center" wrapText="1"/>
    </xf>
    <xf numFmtId="0" fontId="0" fillId="0" borderId="1" xfId="0" applyFont="1" applyBorder="1" applyAlignment="1">
      <alignment vertical="center" wrapText="1"/>
    </xf>
    <xf numFmtId="0" fontId="0" fillId="2" borderId="0" xfId="0" applyFont="1" applyFill="1" applyBorder="1" applyAlignment="1">
      <alignment horizontal="left" vertical="center" wrapText="1"/>
    </xf>
    <xf numFmtId="0" fontId="0" fillId="0" borderId="0" xfId="0" applyFont="1" applyAlignment="1">
      <alignment vertical="center" wrapText="1"/>
    </xf>
    <xf numFmtId="14" fontId="0" fillId="0" borderId="0" xfId="0" applyNumberFormat="1" applyAlignment="1">
      <alignment horizontal="center"/>
    </xf>
    <xf numFmtId="14" fontId="0" fillId="0" borderId="0" xfId="0" applyNumberFormat="1" applyAlignment="1">
      <alignment/>
    </xf>
    <xf numFmtId="0" fontId="0" fillId="0" borderId="0" xfId="0" applyAlignment="1">
      <alignment horizontal="center"/>
    </xf>
    <xf numFmtId="0" fontId="8" fillId="0" borderId="0" xfId="0" applyFont="1" applyAlignment="1">
      <alignment/>
    </xf>
    <xf numFmtId="9" fontId="0" fillId="0" borderId="0" xfId="23" applyAlignment="1">
      <alignment/>
    </xf>
    <xf numFmtId="0" fontId="0" fillId="7" borderId="0" xfId="0" applyFill="1" applyAlignment="1">
      <alignment horizontal="center"/>
    </xf>
    <xf numFmtId="0" fontId="0" fillId="0" borderId="0" xfId="0" applyFill="1" applyAlignment="1">
      <alignment/>
    </xf>
    <xf numFmtId="0" fontId="0" fillId="0" borderId="0" xfId="0" applyFont="1" applyAlignment="1">
      <alignment/>
    </xf>
    <xf numFmtId="0" fontId="0" fillId="8" borderId="0" xfId="0" applyFill="1" applyAlignment="1">
      <alignment horizontal="center"/>
    </xf>
    <xf numFmtId="0" fontId="0" fillId="0" borderId="0" xfId="0" applyFill="1" applyAlignment="1">
      <alignment horizontal="center"/>
    </xf>
    <xf numFmtId="0" fontId="0" fillId="9" borderId="0" xfId="0" applyFill="1" applyAlignment="1">
      <alignment/>
    </xf>
    <xf numFmtId="0" fontId="0" fillId="7" borderId="0" xfId="0" applyFill="1" applyAlignment="1">
      <alignment/>
    </xf>
    <xf numFmtId="0" fontId="0" fillId="10" borderId="0" xfId="0" applyFill="1" applyAlignment="1">
      <alignment horizontal="center"/>
    </xf>
    <xf numFmtId="0" fontId="0" fillId="11" borderId="0" xfId="0" applyFill="1" applyAlignment="1">
      <alignment horizontal="center"/>
    </xf>
    <xf numFmtId="0" fontId="0" fillId="7" borderId="0" xfId="0" applyFont="1" applyFill="1" applyAlignment="1">
      <alignment/>
    </xf>
    <xf numFmtId="0" fontId="8" fillId="0" borderId="0" xfId="0" applyFont="1" applyAlignment="1">
      <alignment vertical="center"/>
    </xf>
    <xf numFmtId="0" fontId="0" fillId="0" borderId="0" xfId="0" applyAlignment="1">
      <alignment vertical="center"/>
    </xf>
    <xf numFmtId="0" fontId="0" fillId="0" borderId="0" xfId="0" applyAlignment="1">
      <alignment horizontal="center" vertical="center"/>
    </xf>
    <xf numFmtId="0" fontId="9" fillId="0" borderId="0" xfId="0" applyFont="1" applyAlignment="1">
      <alignment horizontal="center" vertical="center"/>
    </xf>
    <xf numFmtId="0" fontId="0" fillId="0" borderId="0" xfId="0" applyFill="1" applyAlignment="1">
      <alignment horizontal="center" vertical="center"/>
    </xf>
    <xf numFmtId="0" fontId="0" fillId="11" borderId="0" xfId="0" applyFill="1" applyAlignment="1">
      <alignment horizontal="center" vertical="center"/>
    </xf>
    <xf numFmtId="0" fontId="0" fillId="0" borderId="0" xfId="0" applyFont="1" applyAlignment="1">
      <alignment vertical="center"/>
    </xf>
    <xf numFmtId="0" fontId="0" fillId="0" borderId="0" xfId="0" applyAlignment="1" quotePrefix="1">
      <alignment horizontal="center"/>
    </xf>
    <xf numFmtId="0" fontId="0" fillId="6" borderId="0" xfId="21" applyFill="1">
      <alignment/>
      <protection/>
    </xf>
    <xf numFmtId="0" fontId="0" fillId="6" borderId="0" xfId="21" applyFill="1" applyBorder="1">
      <alignment/>
      <protection/>
    </xf>
    <xf numFmtId="0" fontId="8" fillId="6" borderId="0" xfId="21" applyFont="1" applyFill="1" applyAlignment="1">
      <alignment horizontal="center"/>
      <protection/>
    </xf>
    <xf numFmtId="0" fontId="0" fillId="6" borderId="0" xfId="21" applyFill="1" applyAlignment="1">
      <alignment horizontal="center"/>
      <protection/>
    </xf>
    <xf numFmtId="0" fontId="0" fillId="6" borderId="3" xfId="21" applyFill="1" applyBorder="1" applyAlignment="1">
      <alignment horizontal="center"/>
      <protection/>
    </xf>
    <xf numFmtId="0" fontId="0" fillId="6" borderId="0" xfId="21" applyFont="1" applyFill="1" applyBorder="1">
      <alignment/>
      <protection/>
    </xf>
    <xf numFmtId="0" fontId="8" fillId="6" borderId="3" xfId="0" applyFont="1" applyFill="1" applyBorder="1" applyAlignment="1">
      <alignment horizontal="center"/>
    </xf>
    <xf numFmtId="0" fontId="8" fillId="6" borderId="0" xfId="0" applyFont="1" applyFill="1" applyAlignment="1">
      <alignment horizontal="center"/>
    </xf>
    <xf numFmtId="0" fontId="5" fillId="6" borderId="0" xfId="22" applyFill="1">
      <alignment/>
      <protection/>
    </xf>
    <xf numFmtId="0" fontId="8" fillId="6" borderId="0" xfId="21" applyFont="1" applyFill="1" applyAlignment="1" quotePrefix="1">
      <alignment horizontal="center"/>
      <protection/>
    </xf>
    <xf numFmtId="0" fontId="0" fillId="6" borderId="0" xfId="0" applyFill="1" applyAlignment="1" quotePrefix="1">
      <alignment horizontal="center"/>
    </xf>
    <xf numFmtId="0" fontId="0" fillId="6" borderId="3" xfId="0" applyFill="1" applyBorder="1" applyAlignment="1" quotePrefix="1">
      <alignment horizontal="center"/>
    </xf>
    <xf numFmtId="0" fontId="5" fillId="6" borderId="4" xfId="22" applyFont="1" applyFill="1" applyBorder="1" applyAlignment="1">
      <alignment horizontal="center"/>
      <protection/>
    </xf>
    <xf numFmtId="0" fontId="5" fillId="6" borderId="5" xfId="22" applyFill="1" applyBorder="1" applyAlignment="1">
      <alignment horizontal="center"/>
      <protection/>
    </xf>
    <xf numFmtId="0" fontId="5" fillId="6" borderId="3" xfId="22" applyFont="1" applyFill="1" applyBorder="1" applyAlignment="1">
      <alignment horizontal="center"/>
      <protection/>
    </xf>
    <xf numFmtId="0" fontId="5" fillId="6" borderId="6" xfId="22" applyFont="1" applyFill="1" applyBorder="1" applyAlignment="1">
      <alignment horizontal="center"/>
      <protection/>
    </xf>
    <xf numFmtId="0" fontId="5" fillId="6" borderId="6" xfId="22" applyFill="1" applyBorder="1" applyAlignment="1">
      <alignment horizontal="center"/>
      <protection/>
    </xf>
    <xf numFmtId="0" fontId="0" fillId="6" borderId="6" xfId="21" applyFont="1" applyFill="1" applyBorder="1" applyAlignment="1">
      <alignment horizontal="center"/>
      <protection/>
    </xf>
    <xf numFmtId="0" fontId="5" fillId="6" borderId="0" xfId="22" applyFill="1" applyAlignment="1">
      <alignment horizontal="center"/>
      <protection/>
    </xf>
    <xf numFmtId="0" fontId="5" fillId="6" borderId="3" xfId="22" applyFill="1" applyBorder="1" applyAlignment="1">
      <alignment horizontal="center"/>
      <protection/>
    </xf>
    <xf numFmtId="0" fontId="0" fillId="6" borderId="0" xfId="21" applyFill="1" applyAlignment="1">
      <alignment vertical="center"/>
      <protection/>
    </xf>
    <xf numFmtId="0" fontId="5" fillId="6" borderId="7" xfId="22" applyFont="1" applyFill="1" applyBorder="1" applyAlignment="1">
      <alignment horizontal="center"/>
      <protection/>
    </xf>
    <xf numFmtId="0" fontId="5" fillId="6" borderId="8" xfId="22" applyFill="1" applyBorder="1" applyAlignment="1">
      <alignment horizontal="center"/>
      <protection/>
    </xf>
    <xf numFmtId="0" fontId="8" fillId="6" borderId="0" xfId="0" applyFont="1" applyFill="1" applyBorder="1" applyAlignment="1">
      <alignment horizontal="left"/>
    </xf>
    <xf numFmtId="0" fontId="5" fillId="12" borderId="0" xfId="22" applyFont="1" applyFill="1" applyBorder="1" applyAlignment="1">
      <alignment wrapText="1"/>
      <protection/>
    </xf>
    <xf numFmtId="0" fontId="0" fillId="6" borderId="0" xfId="0" applyFill="1" applyAlignment="1">
      <alignment/>
    </xf>
    <xf numFmtId="0" fontId="10" fillId="6" borderId="0" xfId="22" applyFont="1" applyFill="1">
      <alignment/>
      <protection/>
    </xf>
    <xf numFmtId="0" fontId="8" fillId="6" borderId="0" xfId="21" applyFont="1" applyFill="1">
      <alignment/>
      <protection/>
    </xf>
    <xf numFmtId="0" fontId="8" fillId="6" borderId="0" xfId="0" applyFont="1" applyFill="1" applyBorder="1" applyAlignment="1">
      <alignment/>
    </xf>
    <xf numFmtId="16" fontId="8" fillId="6" borderId="0" xfId="21" applyNumberFormat="1" applyFont="1" applyFill="1" applyAlignment="1" quotePrefix="1">
      <alignment horizontal="center"/>
      <protection/>
    </xf>
    <xf numFmtId="0" fontId="0" fillId="6" borderId="0" xfId="0" applyFill="1" applyAlignment="1">
      <alignment horizontal="center"/>
    </xf>
    <xf numFmtId="0" fontId="8" fillId="6" borderId="0" xfId="0" applyFont="1" applyFill="1" applyBorder="1" applyAlignment="1">
      <alignment vertical="center"/>
    </xf>
    <xf numFmtId="0" fontId="8" fillId="2" borderId="0" xfId="0" applyFont="1" applyFill="1" applyAlignment="1">
      <alignment/>
    </xf>
    <xf numFmtId="0" fontId="0" fillId="2" borderId="0" xfId="0" applyFill="1" applyAlignment="1">
      <alignment/>
    </xf>
    <xf numFmtId="0" fontId="8" fillId="0" borderId="0" xfId="0" applyFont="1" applyAlignment="1">
      <alignment horizontal="center"/>
    </xf>
    <xf numFmtId="0" fontId="0" fillId="3" borderId="0" xfId="0" applyFill="1" applyAlignment="1">
      <alignment horizontal="left"/>
    </xf>
    <xf numFmtId="0" fontId="0" fillId="13" borderId="0" xfId="0" applyFill="1" applyAlignment="1">
      <alignment horizontal="left"/>
    </xf>
    <xf numFmtId="0" fontId="0" fillId="4" borderId="0" xfId="0" applyFill="1" applyAlignment="1">
      <alignment horizontal="left"/>
    </xf>
    <xf numFmtId="0" fontId="0" fillId="14" borderId="0" xfId="0" applyFill="1" applyAlignment="1">
      <alignment horizontal="left"/>
    </xf>
    <xf numFmtId="0" fontId="0" fillId="11" borderId="0" xfId="0" applyFill="1" applyAlignment="1">
      <alignment horizontal="left"/>
    </xf>
    <xf numFmtId="0" fontId="0" fillId="10" borderId="0" xfId="0" applyFill="1" applyAlignment="1">
      <alignment horizontal="left"/>
    </xf>
    <xf numFmtId="0" fontId="11" fillId="0" borderId="0" xfId="0" applyFont="1" applyFill="1" applyAlignment="1">
      <alignment horizontal="center" vertical="center"/>
    </xf>
    <xf numFmtId="0" fontId="0" fillId="5" borderId="0" xfId="0" applyFill="1" applyAlignment="1">
      <alignment horizontal="right"/>
    </xf>
    <xf numFmtId="0" fontId="0" fillId="15" borderId="0" xfId="0" applyFill="1" applyAlignment="1">
      <alignment horizontal="right"/>
    </xf>
    <xf numFmtId="0" fontId="0" fillId="2" borderId="0" xfId="0" applyFill="1" applyAlignment="1">
      <alignment horizontal="right"/>
    </xf>
    <xf numFmtId="0" fontId="0" fillId="16" borderId="0" xfId="0" applyFill="1" applyAlignment="1">
      <alignment horizontal="right"/>
    </xf>
    <xf numFmtId="0" fontId="0" fillId="17" borderId="0" xfId="0" applyFill="1" applyAlignment="1">
      <alignment horizontal="right"/>
    </xf>
    <xf numFmtId="0" fontId="0" fillId="18" borderId="0" xfId="0" applyFill="1" applyAlignment="1">
      <alignment horizontal="right"/>
    </xf>
    <xf numFmtId="0" fontId="8" fillId="3" borderId="0" xfId="0" applyFont="1" applyFill="1" applyAlignment="1">
      <alignment horizontal="left"/>
    </xf>
    <xf numFmtId="0" fontId="8" fillId="13" borderId="0" xfId="0" applyFont="1" applyFill="1" applyAlignment="1">
      <alignment horizontal="left"/>
    </xf>
    <xf numFmtId="0" fontId="8" fillId="4" borderId="0" xfId="0" applyFont="1" applyFill="1" applyAlignment="1">
      <alignment horizontal="left"/>
    </xf>
    <xf numFmtId="0" fontId="8" fillId="14" borderId="0" xfId="0" applyFont="1" applyFill="1" applyAlignment="1">
      <alignment horizontal="left"/>
    </xf>
    <xf numFmtId="0" fontId="8" fillId="11" borderId="0" xfId="0" applyFont="1" applyFill="1" applyAlignment="1">
      <alignment horizontal="left"/>
    </xf>
    <xf numFmtId="0" fontId="8" fillId="10" borderId="0" xfId="0" applyFont="1" applyFill="1" applyAlignment="1">
      <alignment horizontal="left"/>
    </xf>
    <xf numFmtId="0" fontId="12" fillId="0" borderId="0" xfId="0" applyFont="1" applyFill="1" applyBorder="1" applyAlignment="1">
      <alignment horizontal="center" vertical="center"/>
    </xf>
    <xf numFmtId="0" fontId="8" fillId="5" borderId="0" xfId="0" applyFont="1" applyFill="1" applyAlignment="1">
      <alignment horizontal="right"/>
    </xf>
    <xf numFmtId="0" fontId="8" fillId="15" borderId="0" xfId="0" applyFont="1" applyFill="1" applyAlignment="1">
      <alignment horizontal="right"/>
    </xf>
    <xf numFmtId="0" fontId="8" fillId="2" borderId="0" xfId="0" applyFont="1" applyFill="1" applyAlignment="1">
      <alignment horizontal="right"/>
    </xf>
    <xf numFmtId="0" fontId="8" fillId="16" borderId="0" xfId="0" applyFont="1" applyFill="1" applyAlignment="1">
      <alignment horizontal="right"/>
    </xf>
    <xf numFmtId="0" fontId="8" fillId="17" borderId="0" xfId="0" applyFont="1" applyFill="1" applyAlignment="1">
      <alignment horizontal="right"/>
    </xf>
    <xf numFmtId="0" fontId="8" fillId="18" borderId="0" xfId="0" applyFont="1" applyFill="1" applyAlignment="1">
      <alignment horizontal="right"/>
    </xf>
    <xf numFmtId="0" fontId="13" fillId="0" borderId="0" xfId="0" applyFont="1" applyAlignment="1">
      <alignment horizontal="center"/>
    </xf>
    <xf numFmtId="0" fontId="13" fillId="0" borderId="0" xfId="0" applyFont="1" applyFill="1" applyBorder="1" applyAlignment="1">
      <alignment horizontal="center" vertical="center"/>
    </xf>
    <xf numFmtId="0" fontId="8" fillId="2" borderId="0" xfId="0" applyNumberFormat="1" applyFont="1" applyFill="1" applyAlignment="1">
      <alignment/>
    </xf>
    <xf numFmtId="0" fontId="0" fillId="0" borderId="0" xfId="0" applyNumberFormat="1" applyAlignment="1">
      <alignment/>
    </xf>
    <xf numFmtId="0" fontId="8" fillId="2" borderId="0" xfId="0" applyFont="1" applyFill="1" applyAlignment="1">
      <alignment wrapText="1"/>
    </xf>
    <xf numFmtId="0" fontId="8" fillId="6" borderId="0" xfId="21" applyFont="1" applyFill="1" applyAlignment="1">
      <alignment horizontal="left"/>
      <protection/>
    </xf>
    <xf numFmtId="0" fontId="0" fillId="0" borderId="0" xfId="0" applyAlignment="1">
      <alignment horizontal="left"/>
    </xf>
    <xf numFmtId="0" fontId="14" fillId="6" borderId="0" xfId="0" applyFont="1" applyFill="1" applyAlignment="1">
      <alignment vertical="center"/>
    </xf>
    <xf numFmtId="0" fontId="1" fillId="6" borderId="0" xfId="0" applyFont="1" applyFill="1" applyAlignment="1">
      <alignment/>
    </xf>
    <xf numFmtId="0" fontId="14" fillId="6" borderId="0" xfId="0" applyFont="1" applyFill="1" applyAlignment="1">
      <alignment/>
    </xf>
    <xf numFmtId="0" fontId="15" fillId="6" borderId="9" xfId="0" applyFont="1" applyFill="1" applyBorder="1" applyAlignment="1" applyProtection="1">
      <alignment horizontal="center" vertical="center"/>
      <protection locked="0"/>
    </xf>
    <xf numFmtId="0" fontId="16" fillId="6" borderId="0" xfId="0" applyFont="1" applyFill="1" applyAlignment="1">
      <alignment/>
    </xf>
    <xf numFmtId="0" fontId="15" fillId="6" borderId="10" xfId="0" applyFont="1" applyFill="1" applyBorder="1" applyAlignment="1" applyProtection="1">
      <alignment horizontal="center" vertical="center"/>
      <protection locked="0"/>
    </xf>
    <xf numFmtId="0" fontId="15" fillId="6" borderId="0" xfId="0" applyFont="1" applyFill="1" applyBorder="1" applyAlignment="1" applyProtection="1">
      <alignment horizontal="center" vertical="center"/>
      <protection locked="0"/>
    </xf>
    <xf numFmtId="0" fontId="0" fillId="6" borderId="0" xfId="0" applyFill="1" applyBorder="1" applyAlignment="1">
      <alignment/>
    </xf>
    <xf numFmtId="0" fontId="0" fillId="6" borderId="0" xfId="0" applyFont="1" applyFill="1" applyAlignment="1">
      <alignment horizontal="center" vertical="center"/>
    </xf>
    <xf numFmtId="0" fontId="17" fillId="6" borderId="0" xfId="0" applyFont="1" applyFill="1" applyAlignment="1">
      <alignment horizontal="center"/>
    </xf>
    <xf numFmtId="0" fontId="18" fillId="6" borderId="0" xfId="0" applyFont="1" applyFill="1" applyAlignment="1">
      <alignment horizontal="center" vertical="center"/>
    </xf>
    <xf numFmtId="0" fontId="19" fillId="6" borderId="9" xfId="0" applyFont="1" applyFill="1" applyBorder="1" applyAlignment="1" applyProtection="1">
      <alignment vertical="center"/>
      <protection locked="0"/>
    </xf>
    <xf numFmtId="0" fontId="19" fillId="6" borderId="0" xfId="0" applyFont="1" applyFill="1" applyAlignment="1">
      <alignment/>
    </xf>
    <xf numFmtId="0" fontId="20" fillId="6" borderId="0" xfId="0" applyFont="1" applyFill="1" applyAlignment="1">
      <alignment horizontal="center" vertical="center"/>
    </xf>
    <xf numFmtId="0" fontId="21" fillId="6" borderId="0" xfId="0" applyFont="1" applyFill="1" applyAlignment="1">
      <alignment horizontal="right" vertical="center"/>
    </xf>
    <xf numFmtId="0" fontId="22" fillId="6" borderId="11" xfId="0" applyFont="1" applyFill="1" applyBorder="1" applyAlignment="1">
      <alignment/>
    </xf>
    <xf numFmtId="0" fontId="0" fillId="11" borderId="0" xfId="0" applyFill="1" applyAlignment="1">
      <alignment/>
    </xf>
    <xf numFmtId="0" fontId="8" fillId="0" borderId="0" xfId="0" applyFont="1" applyAlignment="1">
      <alignment horizontal="right"/>
    </xf>
    <xf numFmtId="0" fontId="23" fillId="0" borderId="0" xfId="0" applyFont="1" applyAlignment="1">
      <alignment horizontal="center"/>
    </xf>
    <xf numFmtId="0" fontId="24" fillId="0" borderId="0" xfId="0" applyFont="1" applyAlignment="1">
      <alignment horizontal="center"/>
    </xf>
    <xf numFmtId="0" fontId="23" fillId="0" borderId="0" xfId="0" applyFont="1" applyAlignment="1">
      <alignment/>
    </xf>
    <xf numFmtId="0" fontId="25" fillId="6" borderId="0" xfId="0" applyFont="1" applyFill="1" applyAlignment="1">
      <alignment wrapText="1"/>
    </xf>
    <xf numFmtId="0" fontId="25" fillId="6" borderId="0" xfId="0" applyFont="1" applyFill="1" applyAlignment="1">
      <alignment/>
    </xf>
    <xf numFmtId="0" fontId="23" fillId="0" borderId="0" xfId="0" applyFont="1" applyAlignment="1">
      <alignment horizontal="left"/>
    </xf>
    <xf numFmtId="0" fontId="23" fillId="0" borderId="0" xfId="0" applyFont="1" applyAlignment="1">
      <alignment/>
    </xf>
    <xf numFmtId="0" fontId="23" fillId="6" borderId="0" xfId="21" applyFont="1" applyFill="1">
      <alignment/>
      <protection/>
    </xf>
    <xf numFmtId="0" fontId="23" fillId="6" borderId="0" xfId="21" applyFont="1" applyFill="1" applyAlignment="1">
      <alignment horizontal="left"/>
      <protection/>
    </xf>
    <xf numFmtId="0" fontId="23" fillId="6" borderId="0" xfId="21" applyFont="1" applyFill="1" applyAlignment="1">
      <alignment horizontal="center"/>
      <protection/>
    </xf>
    <xf numFmtId="0" fontId="24" fillId="6" borderId="0" xfId="0" applyFont="1" applyFill="1" applyAlignment="1">
      <alignment horizontal="left"/>
    </xf>
    <xf numFmtId="0" fontId="8" fillId="6" borderId="0" xfId="0" applyFont="1" applyFill="1" applyAlignment="1">
      <alignment horizontal="right"/>
    </xf>
    <xf numFmtId="0" fontId="0" fillId="0" borderId="12" xfId="0" applyBorder="1" applyAlignment="1">
      <alignment vertical="center"/>
    </xf>
    <xf numFmtId="0" fontId="0" fillId="0" borderId="2" xfId="0" applyBorder="1" applyAlignment="1">
      <alignment vertical="center"/>
    </xf>
    <xf numFmtId="0" fontId="0" fillId="0" borderId="13" xfId="0" applyBorder="1" applyAlignment="1">
      <alignment vertical="center"/>
    </xf>
    <xf numFmtId="0" fontId="0" fillId="0" borderId="12" xfId="0" applyBorder="1" applyAlignment="1">
      <alignment/>
    </xf>
    <xf numFmtId="0" fontId="0" fillId="0" borderId="2" xfId="0" applyBorder="1" applyAlignment="1">
      <alignment/>
    </xf>
    <xf numFmtId="0" fontId="0" fillId="0" borderId="13" xfId="0" applyBorder="1" applyAlignment="1">
      <alignment/>
    </xf>
  </cellXfs>
  <cellStyles count="10">
    <cellStyle name="Normal" xfId="0"/>
    <cellStyle name="Comma" xfId="15"/>
    <cellStyle name="Comma [0]" xfId="16"/>
    <cellStyle name="Currency" xfId="17"/>
    <cellStyle name="Currency [0]" xfId="18"/>
    <cellStyle name="Followed Hyperlink" xfId="19"/>
    <cellStyle name="Hyperlink" xfId="20"/>
    <cellStyle name="Normal_7V" xfId="21"/>
    <cellStyle name="Normal_7xMa3" xfId="22"/>
    <cellStyle name="Percent" xfId="23"/>
  </cellStyles>
  <dxfs count="4">
    <dxf>
      <fill>
        <patternFill>
          <bgColor rgb="FF00FF00"/>
        </patternFill>
      </fill>
      <border/>
    </dxf>
    <dxf>
      <fill>
        <patternFill>
          <bgColor rgb="FFFFCC00"/>
        </patternFill>
      </fill>
      <border/>
    </dxf>
    <dxf>
      <fill>
        <patternFill>
          <bgColor rgb="FFFF0000"/>
        </patternFill>
      </fill>
      <border/>
    </dxf>
    <dxf>
      <fill>
        <patternFill>
          <bgColor rgb="FF3366FF"/>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 Id="rId3" Type="http://schemas.openxmlformats.org/officeDocument/2006/relationships/image" Target="../media/image4.png" /><Relationship Id="rId4" Type="http://schemas.openxmlformats.org/officeDocument/2006/relationships/image" Target="../media/image5.png" /><Relationship Id="rId5" Type="http://schemas.openxmlformats.org/officeDocument/2006/relationships/image" Target="../media/image6.png" /><Relationship Id="rId6" Type="http://schemas.openxmlformats.org/officeDocument/2006/relationships/image" Target="../media/image7.png" /><Relationship Id="rId7" Type="http://schemas.openxmlformats.org/officeDocument/2006/relationships/image" Target="../media/image8.png" /><Relationship Id="rId8" Type="http://schemas.openxmlformats.org/officeDocument/2006/relationships/image" Target="../media/image9.png"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200025</xdr:colOff>
      <xdr:row>7</xdr:row>
      <xdr:rowOff>76200</xdr:rowOff>
    </xdr:from>
    <xdr:to>
      <xdr:col>0</xdr:col>
      <xdr:colOff>695325</xdr:colOff>
      <xdr:row>7</xdr:row>
      <xdr:rowOff>400050</xdr:rowOff>
    </xdr:to>
    <xdr:pic>
      <xdr:nvPicPr>
        <xdr:cNvPr id="1" name="Picture 2"/>
        <xdr:cNvPicPr preferRelativeResize="1">
          <a:picLocks noChangeAspect="1"/>
        </xdr:cNvPicPr>
      </xdr:nvPicPr>
      <xdr:blipFill>
        <a:blip r:embed="rId1"/>
        <a:stretch>
          <a:fillRect/>
        </a:stretch>
      </xdr:blipFill>
      <xdr:spPr>
        <a:xfrm>
          <a:off x="200025" y="2486025"/>
          <a:ext cx="495300" cy="323850"/>
        </a:xfrm>
        <a:prstGeom prst="rect">
          <a:avLst/>
        </a:prstGeom>
        <a:noFill/>
        <a:ln w="9525" cmpd="sng">
          <a:noFill/>
        </a:ln>
      </xdr:spPr>
    </xdr:pic>
    <xdr:clientData/>
  </xdr:twoCellAnchor>
  <xdr:twoCellAnchor editAs="oneCell">
    <xdr:from>
      <xdr:col>0</xdr:col>
      <xdr:colOff>200025</xdr:colOff>
      <xdr:row>8</xdr:row>
      <xdr:rowOff>85725</xdr:rowOff>
    </xdr:from>
    <xdr:to>
      <xdr:col>0</xdr:col>
      <xdr:colOff>704850</xdr:colOff>
      <xdr:row>8</xdr:row>
      <xdr:rowOff>419100</xdr:rowOff>
    </xdr:to>
    <xdr:pic>
      <xdr:nvPicPr>
        <xdr:cNvPr id="2" name="Picture 5"/>
        <xdr:cNvPicPr preferRelativeResize="1">
          <a:picLocks noChangeAspect="1"/>
        </xdr:cNvPicPr>
      </xdr:nvPicPr>
      <xdr:blipFill>
        <a:blip r:embed="rId2"/>
        <a:stretch>
          <a:fillRect/>
        </a:stretch>
      </xdr:blipFill>
      <xdr:spPr>
        <a:xfrm>
          <a:off x="200025" y="2990850"/>
          <a:ext cx="504825" cy="333375"/>
        </a:xfrm>
        <a:prstGeom prst="rect">
          <a:avLst/>
        </a:prstGeom>
        <a:noFill/>
        <a:ln w="9525" cmpd="sng">
          <a:noFill/>
        </a:ln>
      </xdr:spPr>
    </xdr:pic>
    <xdr:clientData/>
  </xdr:twoCellAnchor>
  <xdr:twoCellAnchor editAs="oneCell">
    <xdr:from>
      <xdr:col>0</xdr:col>
      <xdr:colOff>200025</xdr:colOff>
      <xdr:row>9</xdr:row>
      <xdr:rowOff>85725</xdr:rowOff>
    </xdr:from>
    <xdr:to>
      <xdr:col>0</xdr:col>
      <xdr:colOff>695325</xdr:colOff>
      <xdr:row>9</xdr:row>
      <xdr:rowOff>419100</xdr:rowOff>
    </xdr:to>
    <xdr:pic>
      <xdr:nvPicPr>
        <xdr:cNvPr id="3" name="Picture 8"/>
        <xdr:cNvPicPr preferRelativeResize="1">
          <a:picLocks noChangeAspect="1"/>
        </xdr:cNvPicPr>
      </xdr:nvPicPr>
      <xdr:blipFill>
        <a:blip r:embed="rId3"/>
        <a:stretch>
          <a:fillRect/>
        </a:stretch>
      </xdr:blipFill>
      <xdr:spPr>
        <a:xfrm>
          <a:off x="200025" y="3486150"/>
          <a:ext cx="495300" cy="333375"/>
        </a:xfrm>
        <a:prstGeom prst="rect">
          <a:avLst/>
        </a:prstGeom>
        <a:noFill/>
        <a:ln w="9525" cmpd="sng">
          <a:noFill/>
        </a:ln>
      </xdr:spPr>
    </xdr:pic>
    <xdr:clientData/>
  </xdr:twoCellAnchor>
  <xdr:twoCellAnchor editAs="oneCell">
    <xdr:from>
      <xdr:col>0</xdr:col>
      <xdr:colOff>171450</xdr:colOff>
      <xdr:row>10</xdr:row>
      <xdr:rowOff>95250</xdr:rowOff>
    </xdr:from>
    <xdr:to>
      <xdr:col>0</xdr:col>
      <xdr:colOff>723900</xdr:colOff>
      <xdr:row>10</xdr:row>
      <xdr:rowOff>419100</xdr:rowOff>
    </xdr:to>
    <xdr:pic>
      <xdr:nvPicPr>
        <xdr:cNvPr id="4" name="Picture 9"/>
        <xdr:cNvPicPr preferRelativeResize="1">
          <a:picLocks noChangeAspect="1"/>
        </xdr:cNvPicPr>
      </xdr:nvPicPr>
      <xdr:blipFill>
        <a:blip r:embed="rId4"/>
        <a:stretch>
          <a:fillRect/>
        </a:stretch>
      </xdr:blipFill>
      <xdr:spPr>
        <a:xfrm>
          <a:off x="171450" y="3990975"/>
          <a:ext cx="552450" cy="323850"/>
        </a:xfrm>
        <a:prstGeom prst="rect">
          <a:avLst/>
        </a:prstGeom>
        <a:noFill/>
        <a:ln w="9525" cmpd="sng">
          <a:noFill/>
        </a:ln>
      </xdr:spPr>
    </xdr:pic>
    <xdr:clientData/>
  </xdr:twoCellAnchor>
  <xdr:twoCellAnchor editAs="oneCell">
    <xdr:from>
      <xdr:col>0</xdr:col>
      <xdr:colOff>171450</xdr:colOff>
      <xdr:row>11</xdr:row>
      <xdr:rowOff>95250</xdr:rowOff>
    </xdr:from>
    <xdr:to>
      <xdr:col>0</xdr:col>
      <xdr:colOff>723900</xdr:colOff>
      <xdr:row>11</xdr:row>
      <xdr:rowOff>419100</xdr:rowOff>
    </xdr:to>
    <xdr:pic>
      <xdr:nvPicPr>
        <xdr:cNvPr id="5" name="Picture 14"/>
        <xdr:cNvPicPr preferRelativeResize="1">
          <a:picLocks noChangeAspect="1"/>
        </xdr:cNvPicPr>
      </xdr:nvPicPr>
      <xdr:blipFill>
        <a:blip r:embed="rId5"/>
        <a:stretch>
          <a:fillRect/>
        </a:stretch>
      </xdr:blipFill>
      <xdr:spPr>
        <a:xfrm>
          <a:off x="171450" y="4486275"/>
          <a:ext cx="552450" cy="323850"/>
        </a:xfrm>
        <a:prstGeom prst="rect">
          <a:avLst/>
        </a:prstGeom>
        <a:noFill/>
        <a:ln w="9525" cmpd="sng">
          <a:noFill/>
        </a:ln>
      </xdr:spPr>
    </xdr:pic>
    <xdr:clientData/>
  </xdr:twoCellAnchor>
  <xdr:twoCellAnchor editAs="oneCell">
    <xdr:from>
      <xdr:col>0</xdr:col>
      <xdr:colOff>161925</xdr:colOff>
      <xdr:row>6</xdr:row>
      <xdr:rowOff>85725</xdr:rowOff>
    </xdr:from>
    <xdr:to>
      <xdr:col>0</xdr:col>
      <xdr:colOff>742950</xdr:colOff>
      <xdr:row>6</xdr:row>
      <xdr:rowOff>495300</xdr:rowOff>
    </xdr:to>
    <xdr:pic>
      <xdr:nvPicPr>
        <xdr:cNvPr id="6" name="Picture 18"/>
        <xdr:cNvPicPr preferRelativeResize="1">
          <a:picLocks noChangeAspect="1"/>
        </xdr:cNvPicPr>
      </xdr:nvPicPr>
      <xdr:blipFill>
        <a:blip r:embed="rId6"/>
        <a:stretch>
          <a:fillRect/>
        </a:stretch>
      </xdr:blipFill>
      <xdr:spPr>
        <a:xfrm>
          <a:off x="161925" y="2000250"/>
          <a:ext cx="581025" cy="409575"/>
        </a:xfrm>
        <a:prstGeom prst="rect">
          <a:avLst/>
        </a:prstGeom>
        <a:noFill/>
        <a:ln w="9525" cmpd="sng">
          <a:noFill/>
        </a:ln>
      </xdr:spPr>
    </xdr:pic>
    <xdr:clientData/>
  </xdr:twoCellAnchor>
  <xdr:twoCellAnchor editAs="oneCell">
    <xdr:from>
      <xdr:col>0</xdr:col>
      <xdr:colOff>190500</xdr:colOff>
      <xdr:row>12</xdr:row>
      <xdr:rowOff>104775</xdr:rowOff>
    </xdr:from>
    <xdr:to>
      <xdr:col>0</xdr:col>
      <xdr:colOff>704850</xdr:colOff>
      <xdr:row>12</xdr:row>
      <xdr:rowOff>428625</xdr:rowOff>
    </xdr:to>
    <xdr:pic>
      <xdr:nvPicPr>
        <xdr:cNvPr id="7" name="Picture 28"/>
        <xdr:cNvPicPr preferRelativeResize="1">
          <a:picLocks noChangeAspect="1"/>
        </xdr:cNvPicPr>
      </xdr:nvPicPr>
      <xdr:blipFill>
        <a:blip r:embed="rId7"/>
        <a:stretch>
          <a:fillRect/>
        </a:stretch>
      </xdr:blipFill>
      <xdr:spPr>
        <a:xfrm>
          <a:off x="190500" y="4991100"/>
          <a:ext cx="514350" cy="323850"/>
        </a:xfrm>
        <a:prstGeom prst="rect">
          <a:avLst/>
        </a:prstGeom>
        <a:noFill/>
        <a:ln w="9525" cmpd="sng">
          <a:noFill/>
        </a:ln>
      </xdr:spPr>
    </xdr:pic>
    <xdr:clientData/>
  </xdr:twoCellAnchor>
  <xdr:twoCellAnchor editAs="oneCell">
    <xdr:from>
      <xdr:col>0</xdr:col>
      <xdr:colOff>95250</xdr:colOff>
      <xdr:row>13</xdr:row>
      <xdr:rowOff>114300</xdr:rowOff>
    </xdr:from>
    <xdr:to>
      <xdr:col>0</xdr:col>
      <xdr:colOff>819150</xdr:colOff>
      <xdr:row>13</xdr:row>
      <xdr:rowOff>438150</xdr:rowOff>
    </xdr:to>
    <xdr:pic>
      <xdr:nvPicPr>
        <xdr:cNvPr id="8" name="Picture 39"/>
        <xdr:cNvPicPr preferRelativeResize="1">
          <a:picLocks noChangeAspect="1"/>
        </xdr:cNvPicPr>
      </xdr:nvPicPr>
      <xdr:blipFill>
        <a:blip r:embed="rId8"/>
        <a:stretch>
          <a:fillRect/>
        </a:stretch>
      </xdr:blipFill>
      <xdr:spPr>
        <a:xfrm>
          <a:off x="95250" y="5495925"/>
          <a:ext cx="723900"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3</xdr:row>
      <xdr:rowOff>647700</xdr:rowOff>
    </xdr:from>
    <xdr:to>
      <xdr:col>7</xdr:col>
      <xdr:colOff>180975</xdr:colOff>
      <xdr:row>5</xdr:row>
      <xdr:rowOff>590550</xdr:rowOff>
    </xdr:to>
    <xdr:sp>
      <xdr:nvSpPr>
        <xdr:cNvPr id="1" name="TextBox 1"/>
        <xdr:cNvSpPr txBox="1">
          <a:spLocks noChangeAspect="1" noChangeArrowheads="1"/>
        </xdr:cNvSpPr>
      </xdr:nvSpPr>
      <xdr:spPr>
        <a:xfrm>
          <a:off x="4600575" y="3419475"/>
          <a:ext cx="3171825" cy="1885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800" b="0" i="0" u="none" baseline="0">
              <a:solidFill>
                <a:srgbClr val="3366FF"/>
              </a:solidFill>
              <a:latin typeface="Arial"/>
              <a:ea typeface="Arial"/>
              <a:cs typeface="Arial"/>
            </a:rPr>
            <a:t>Live Zoom
Hold down control and move the scroll wheel on the mouse forward and back. Watch how the zoom changes.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26</xdr:row>
      <xdr:rowOff>38100</xdr:rowOff>
    </xdr:from>
    <xdr:to>
      <xdr:col>6</xdr:col>
      <xdr:colOff>0</xdr:colOff>
      <xdr:row>31</xdr:row>
      <xdr:rowOff>114300</xdr:rowOff>
    </xdr:to>
    <xdr:sp>
      <xdr:nvSpPr>
        <xdr:cNvPr id="1" name="TextBox 1"/>
        <xdr:cNvSpPr txBox="1">
          <a:spLocks noChangeArrowheads="1"/>
        </xdr:cNvSpPr>
      </xdr:nvSpPr>
      <xdr:spPr>
        <a:xfrm>
          <a:off x="933450" y="4286250"/>
          <a:ext cx="1152525" cy="885825"/>
        </a:xfrm>
        <a:prstGeom prst="rect">
          <a:avLst/>
        </a:prstGeom>
        <a:solidFill>
          <a:srgbClr val="FFFFFF"/>
        </a:solidFill>
        <a:ln w="9525" cmpd="sng">
          <a:noFill/>
        </a:ln>
      </xdr:spPr>
      <xdr:txBody>
        <a:bodyPr vertOverflow="clip" wrap="square"/>
        <a:p>
          <a:pPr algn="l">
            <a:defRPr/>
          </a:pPr>
          <a:r>
            <a:rPr lang="en-US" cap="none" sz="1000" b="0" i="0" u="none" baseline="0">
              <a:solidFill>
                <a:srgbClr val="3366FF"/>
              </a:solidFill>
              <a:latin typeface="Arial"/>
              <a:ea typeface="Arial"/>
              <a:cs typeface="Arial"/>
            </a:rPr>
            <a:t>Use the SUM function to add the scores in columns C, D and E for each student.</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9525</xdr:colOff>
      <xdr:row>0</xdr:row>
      <xdr:rowOff>19050</xdr:rowOff>
    </xdr:from>
    <xdr:to>
      <xdr:col>7</xdr:col>
      <xdr:colOff>19050</xdr:colOff>
      <xdr:row>1</xdr:row>
      <xdr:rowOff>9525</xdr:rowOff>
    </xdr:to>
    <xdr:pic>
      <xdr:nvPicPr>
        <xdr:cNvPr id="1" name="ResetColours"/>
        <xdr:cNvPicPr preferRelativeResize="1">
          <a:picLocks noChangeAspect="1"/>
        </xdr:cNvPicPr>
      </xdr:nvPicPr>
      <xdr:blipFill>
        <a:blip r:embed="rId1"/>
        <a:stretch>
          <a:fillRect/>
        </a:stretch>
      </xdr:blipFill>
      <xdr:spPr>
        <a:xfrm>
          <a:off x="3381375" y="19050"/>
          <a:ext cx="714375" cy="285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9"/>
  <sheetViews>
    <sheetView workbookViewId="0" topLeftCell="A1">
      <selection activeCell="D5" activeCellId="1" sqref="A12 D5"/>
    </sheetView>
  </sheetViews>
  <sheetFormatPr defaultColWidth="9.140625" defaultRowHeight="12.75"/>
  <cols>
    <col min="1" max="1" width="36.00390625" style="0" bestFit="1" customWidth="1"/>
    <col min="4" max="4" width="23.421875" style="0" bestFit="1" customWidth="1"/>
  </cols>
  <sheetData>
    <row r="1" ht="23.25">
      <c r="A1" s="3" t="s">
        <v>0</v>
      </c>
    </row>
    <row r="3" spans="1:4" ht="18">
      <c r="A3" s="2" t="s">
        <v>6</v>
      </c>
      <c r="D3" s="2" t="s">
        <v>7</v>
      </c>
    </row>
    <row r="4" spans="1:4" ht="12.75">
      <c r="A4" t="s">
        <v>1</v>
      </c>
      <c r="D4" s="140" t="s">
        <v>25</v>
      </c>
    </row>
    <row r="5" spans="1:4" ht="12.75">
      <c r="A5" s="140" t="s">
        <v>2</v>
      </c>
      <c r="D5" s="140" t="s">
        <v>8</v>
      </c>
    </row>
    <row r="6" spans="1:4" ht="12.75">
      <c r="A6" s="1" t="s">
        <v>23</v>
      </c>
      <c r="D6" t="s">
        <v>9</v>
      </c>
    </row>
    <row r="7" spans="1:4" ht="12.75">
      <c r="A7" t="s">
        <v>3</v>
      </c>
      <c r="D7" t="s">
        <v>10</v>
      </c>
    </row>
    <row r="8" spans="1:4" ht="12.75">
      <c r="A8" t="s">
        <v>20</v>
      </c>
      <c r="D8" t="s">
        <v>11</v>
      </c>
    </row>
    <row r="9" spans="1:4" ht="12.75">
      <c r="A9" t="s">
        <v>4</v>
      </c>
      <c r="D9" t="s">
        <v>12</v>
      </c>
    </row>
    <row r="10" spans="1:4" ht="12.75">
      <c r="A10" s="140" t="s">
        <v>22</v>
      </c>
      <c r="D10" t="s">
        <v>17</v>
      </c>
    </row>
    <row r="11" spans="1:4" ht="12.75">
      <c r="A11" t="s">
        <v>5</v>
      </c>
      <c r="D11" t="s">
        <v>18</v>
      </c>
    </row>
    <row r="12" ht="12.75">
      <c r="A12" s="140" t="s">
        <v>13</v>
      </c>
    </row>
    <row r="13" spans="1:4" ht="12.75">
      <c r="A13" t="s">
        <v>14</v>
      </c>
      <c r="D13" t="s">
        <v>16</v>
      </c>
    </row>
    <row r="14" ht="12.75">
      <c r="A14" s="140" t="s">
        <v>15</v>
      </c>
    </row>
    <row r="15" ht="12.75">
      <c r="A15" s="140" t="s">
        <v>19</v>
      </c>
    </row>
    <row r="16" ht="12.75">
      <c r="A16" t="s">
        <v>26</v>
      </c>
    </row>
    <row r="17" ht="12.75">
      <c r="A17" t="s">
        <v>24</v>
      </c>
    </row>
    <row r="18" ht="12.75">
      <c r="A18" t="s">
        <v>21</v>
      </c>
    </row>
    <row r="19" ht="12.75">
      <c r="A19" t="s">
        <v>396</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20"/>
  <sheetViews>
    <sheetView tabSelected="1" zoomScale="130" zoomScaleNormal="130" workbookViewId="0" topLeftCell="A1">
      <selection activeCell="A1" sqref="A1"/>
    </sheetView>
  </sheetViews>
  <sheetFormatPr defaultColWidth="9.140625" defaultRowHeight="12.75"/>
  <cols>
    <col min="1" max="1" width="20.7109375" style="0" customWidth="1"/>
  </cols>
  <sheetData>
    <row r="1" ht="12.75">
      <c r="A1" t="s">
        <v>392</v>
      </c>
    </row>
    <row r="3" ht="12.75">
      <c r="A3" s="36" t="s">
        <v>393</v>
      </c>
    </row>
    <row r="4" spans="1:9" ht="12.75">
      <c r="A4" t="s">
        <v>395</v>
      </c>
      <c r="D4" s="143">
        <v>19</v>
      </c>
      <c r="E4" s="143">
        <v>2.1</v>
      </c>
      <c r="F4" s="143">
        <v>45</v>
      </c>
      <c r="G4" s="143">
        <v>3.7</v>
      </c>
      <c r="H4" s="143">
        <v>16.2</v>
      </c>
      <c r="I4" s="141" t="s">
        <v>397</v>
      </c>
    </row>
    <row r="5" ht="12.75">
      <c r="A5" s="144" t="s">
        <v>398</v>
      </c>
    </row>
    <row r="6" ht="12.75">
      <c r="A6" s="144" t="s">
        <v>399</v>
      </c>
    </row>
    <row r="8" ht="12.75">
      <c r="A8" s="36" t="s">
        <v>394</v>
      </c>
    </row>
    <row r="9" ht="12.75">
      <c r="A9" t="s">
        <v>400</v>
      </c>
    </row>
    <row r="11" ht="12.75">
      <c r="A11" s="144" t="s">
        <v>401</v>
      </c>
    </row>
    <row r="12" ht="13.5" thickBot="1"/>
    <row r="13" spans="1:9" ht="13.5" thickBot="1">
      <c r="A13" t="s">
        <v>402</v>
      </c>
      <c r="D13" t="s">
        <v>403</v>
      </c>
      <c r="E13" s="154"/>
      <c r="F13" s="155"/>
      <c r="G13" s="155"/>
      <c r="H13" s="155"/>
      <c r="I13" s="156"/>
    </row>
    <row r="14" ht="13.5" thickBot="1"/>
    <row r="15" spans="1:9" ht="13.5" thickBot="1">
      <c r="A15" t="s">
        <v>404</v>
      </c>
      <c r="D15" t="s">
        <v>403</v>
      </c>
      <c r="E15" s="154"/>
      <c r="F15" s="155"/>
      <c r="G15" s="155"/>
      <c r="H15" s="155"/>
      <c r="I15" s="156"/>
    </row>
    <row r="17" ht="13.5" thickBot="1">
      <c r="A17" s="144" t="s">
        <v>405</v>
      </c>
    </row>
    <row r="18" spans="1:9" ht="13.5" thickBot="1">
      <c r="A18" t="s">
        <v>406</v>
      </c>
      <c r="B18" s="157"/>
      <c r="C18" s="158"/>
      <c r="D18" s="158"/>
      <c r="E18" s="158"/>
      <c r="F18" s="158"/>
      <c r="G18" s="158"/>
      <c r="H18" s="158"/>
      <c r="I18" s="159"/>
    </row>
    <row r="19" ht="13.5" thickBot="1"/>
    <row r="20" spans="1:9" ht="13.5" thickBot="1">
      <c r="A20" t="s">
        <v>407</v>
      </c>
      <c r="B20" s="157"/>
      <c r="C20" s="158"/>
      <c r="D20" s="158"/>
      <c r="E20" s="158"/>
      <c r="F20" s="158"/>
      <c r="G20" s="158"/>
      <c r="H20" s="158"/>
      <c r="I20" s="159"/>
    </row>
  </sheetData>
  <mergeCells count="4">
    <mergeCell ref="E13:I13"/>
    <mergeCell ref="E15:I15"/>
    <mergeCell ref="B18:I18"/>
    <mergeCell ref="B20:I2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F82"/>
  <sheetViews>
    <sheetView zoomScale="85" zoomScaleNormal="85" workbookViewId="0" topLeftCell="A1">
      <selection activeCell="B1" sqref="B1"/>
    </sheetView>
  </sheetViews>
  <sheetFormatPr defaultColWidth="9.140625" defaultRowHeight="12.75"/>
  <cols>
    <col min="1" max="1" width="16.28125" style="81" customWidth="1"/>
    <col min="2" max="2" width="22.57421875" style="81" customWidth="1"/>
    <col min="3" max="3" width="22.28125" style="81" bestFit="1" customWidth="1"/>
    <col min="4" max="5" width="9.140625" style="81" customWidth="1"/>
    <col min="6" max="6" width="78.8515625" style="81" customWidth="1"/>
    <col min="7" max="16384" width="9.140625" style="81" customWidth="1"/>
  </cols>
  <sheetData>
    <row r="1" spans="1:2" ht="27" customHeight="1" thickBot="1" thickTop="1">
      <c r="A1" s="124" t="s">
        <v>328</v>
      </c>
      <c r="B1" s="135"/>
    </row>
    <row r="2" ht="13.5" thickTop="1"/>
    <row r="3" spans="1:6" ht="18">
      <c r="A3" s="125" t="s">
        <v>386</v>
      </c>
      <c r="F3" s="146" t="s">
        <v>411</v>
      </c>
    </row>
    <row r="4" spans="1:6" ht="30.75" customHeight="1">
      <c r="A4" s="126" t="s">
        <v>387</v>
      </c>
      <c r="F4" s="136"/>
    </row>
    <row r="5" spans="1:6" ht="15.75">
      <c r="A5" s="126"/>
      <c r="F5" s="136"/>
    </row>
    <row r="6" spans="2:6" ht="45.75" thickBot="1">
      <c r="B6" s="81" t="s">
        <v>388</v>
      </c>
      <c r="C6" s="86" t="s">
        <v>389</v>
      </c>
      <c r="D6" s="133" t="s">
        <v>390</v>
      </c>
      <c r="F6" s="145" t="s">
        <v>412</v>
      </c>
    </row>
    <row r="7" spans="2:6" ht="39" customHeight="1" thickBot="1" thickTop="1">
      <c r="B7" s="127">
        <v>1</v>
      </c>
      <c r="C7" s="132">
        <v>0</v>
      </c>
      <c r="D7" s="134">
        <f>IF(B7=C7,1,0)</f>
        <v>0</v>
      </c>
      <c r="F7" s="146" t="s">
        <v>391</v>
      </c>
    </row>
    <row r="8" spans="2:6" ht="39" customHeight="1" thickBot="1" thickTop="1">
      <c r="B8" s="127">
        <v>2</v>
      </c>
      <c r="C8" s="132">
        <v>1</v>
      </c>
      <c r="D8" s="134">
        <f aca="true" t="shared" si="0" ref="D8:D14">IF(B8=C8,1,0)</f>
        <v>0</v>
      </c>
      <c r="F8" s="136"/>
    </row>
    <row r="9" spans="2:6" ht="39" customHeight="1" thickBot="1" thickTop="1">
      <c r="B9" s="127">
        <v>0</v>
      </c>
      <c r="C9" s="132">
        <v>0</v>
      </c>
      <c r="D9" s="134">
        <f t="shared" si="0"/>
        <v>1</v>
      </c>
      <c r="F9" s="146" t="s">
        <v>413</v>
      </c>
    </row>
    <row r="10" spans="2:4" ht="39" customHeight="1" thickBot="1" thickTop="1">
      <c r="B10" s="127">
        <v>1</v>
      </c>
      <c r="C10" s="132">
        <v>1</v>
      </c>
      <c r="D10" s="134">
        <f t="shared" si="0"/>
        <v>1</v>
      </c>
    </row>
    <row r="11" spans="2:6" ht="39" customHeight="1" thickBot="1" thickTop="1">
      <c r="B11" s="127">
        <v>1</v>
      </c>
      <c r="C11" s="132">
        <v>1</v>
      </c>
      <c r="D11" s="134">
        <f t="shared" si="0"/>
        <v>1</v>
      </c>
      <c r="F11" s="145" t="s">
        <v>414</v>
      </c>
    </row>
    <row r="12" spans="2:4" ht="39" customHeight="1" thickBot="1" thickTop="1">
      <c r="B12" s="127">
        <v>1</v>
      </c>
      <c r="C12" s="132">
        <v>0</v>
      </c>
      <c r="D12" s="134">
        <f t="shared" si="0"/>
        <v>0</v>
      </c>
    </row>
    <row r="13" spans="2:6" ht="39" customHeight="1" thickBot="1" thickTop="1">
      <c r="B13" s="127">
        <v>2</v>
      </c>
      <c r="C13" s="132">
        <v>2</v>
      </c>
      <c r="D13" s="134">
        <f t="shared" si="0"/>
        <v>1</v>
      </c>
      <c r="F13" s="139"/>
    </row>
    <row r="14" spans="2:4" ht="39" customHeight="1" thickBot="1" thickTop="1">
      <c r="B14" s="127">
        <v>0</v>
      </c>
      <c r="C14" s="132">
        <v>0</v>
      </c>
      <c r="D14" s="134">
        <f t="shared" si="0"/>
        <v>1</v>
      </c>
    </row>
    <row r="15" spans="2:4" ht="39" customHeight="1" thickTop="1">
      <c r="B15" s="129"/>
      <c r="C15" s="138" t="s">
        <v>329</v>
      </c>
      <c r="D15" s="137">
        <f>SUM(D7:D14)</f>
        <v>5</v>
      </c>
    </row>
    <row r="16" spans="2:4" ht="39" customHeight="1">
      <c r="B16" s="130"/>
      <c r="C16" s="128">
        <v>0</v>
      </c>
      <c r="D16" s="128">
        <f aca="true" t="shared" si="1" ref="D16:D38">IF(ISBLANK(B16),0,IF(B16=C16,1,0))</f>
        <v>0</v>
      </c>
    </row>
    <row r="17" spans="2:4" ht="39" customHeight="1">
      <c r="B17" s="130"/>
      <c r="C17" s="128">
        <v>1</v>
      </c>
      <c r="D17" s="128">
        <f t="shared" si="1"/>
        <v>0</v>
      </c>
    </row>
    <row r="18" spans="2:4" ht="39" customHeight="1">
      <c r="B18" s="130"/>
      <c r="C18" s="128">
        <v>1</v>
      </c>
      <c r="D18" s="128">
        <f t="shared" si="1"/>
        <v>0</v>
      </c>
    </row>
    <row r="19" spans="2:4" ht="39" customHeight="1">
      <c r="B19" s="130"/>
      <c r="C19" s="128">
        <v>1</v>
      </c>
      <c r="D19" s="128">
        <f t="shared" si="1"/>
        <v>0</v>
      </c>
    </row>
    <row r="20" spans="2:4" ht="39" customHeight="1">
      <c r="B20" s="130"/>
      <c r="C20" s="128">
        <v>0</v>
      </c>
      <c r="D20" s="128">
        <f t="shared" si="1"/>
        <v>0</v>
      </c>
    </row>
    <row r="21" spans="2:4" ht="39" customHeight="1">
      <c r="B21" s="130"/>
      <c r="C21" s="128">
        <v>1</v>
      </c>
      <c r="D21" s="128">
        <f t="shared" si="1"/>
        <v>0</v>
      </c>
    </row>
    <row r="22" spans="2:4" ht="39" customHeight="1">
      <c r="B22" s="130"/>
      <c r="C22" s="128">
        <v>0</v>
      </c>
      <c r="D22" s="128">
        <f t="shared" si="1"/>
        <v>0</v>
      </c>
    </row>
    <row r="23" spans="2:4" ht="39" customHeight="1">
      <c r="B23" s="130"/>
      <c r="C23" s="128">
        <v>1</v>
      </c>
      <c r="D23" s="128">
        <f t="shared" si="1"/>
        <v>0</v>
      </c>
    </row>
    <row r="24" spans="2:4" ht="39" customHeight="1">
      <c r="B24" s="130"/>
      <c r="C24" s="128">
        <v>0</v>
      </c>
      <c r="D24" s="128">
        <f t="shared" si="1"/>
        <v>0</v>
      </c>
    </row>
    <row r="25" spans="2:4" ht="39" customHeight="1">
      <c r="B25" s="130"/>
      <c r="C25" s="128">
        <v>0</v>
      </c>
      <c r="D25" s="128">
        <f t="shared" si="1"/>
        <v>0</v>
      </c>
    </row>
    <row r="26" spans="2:4" ht="39" customHeight="1">
      <c r="B26" s="130"/>
      <c r="C26" s="128">
        <v>0</v>
      </c>
      <c r="D26" s="128">
        <f t="shared" si="1"/>
        <v>0</v>
      </c>
    </row>
    <row r="27" spans="2:4" ht="39" customHeight="1">
      <c r="B27" s="130"/>
      <c r="C27" s="128">
        <v>1</v>
      </c>
      <c r="D27" s="128">
        <f t="shared" si="1"/>
        <v>0</v>
      </c>
    </row>
    <row r="28" spans="2:4" ht="39" customHeight="1">
      <c r="B28" s="130"/>
      <c r="C28" s="128">
        <v>1</v>
      </c>
      <c r="D28" s="128">
        <f t="shared" si="1"/>
        <v>0</v>
      </c>
    </row>
    <row r="29" spans="2:4" ht="39" customHeight="1">
      <c r="B29" s="130"/>
      <c r="C29" s="128">
        <v>1</v>
      </c>
      <c r="D29" s="128">
        <f t="shared" si="1"/>
        <v>0</v>
      </c>
    </row>
    <row r="30" spans="2:4" ht="39" customHeight="1">
      <c r="B30" s="130"/>
      <c r="C30" s="128">
        <v>0</v>
      </c>
      <c r="D30" s="128">
        <f t="shared" si="1"/>
        <v>0</v>
      </c>
    </row>
    <row r="31" spans="2:4" ht="39" customHeight="1">
      <c r="B31" s="130"/>
      <c r="C31" s="128">
        <v>0</v>
      </c>
      <c r="D31" s="128">
        <f t="shared" si="1"/>
        <v>0</v>
      </c>
    </row>
    <row r="32" spans="2:4" ht="39" customHeight="1">
      <c r="B32" s="130"/>
      <c r="C32" s="128">
        <v>1</v>
      </c>
      <c r="D32" s="128">
        <f t="shared" si="1"/>
        <v>0</v>
      </c>
    </row>
    <row r="33" spans="2:4" ht="39" customHeight="1">
      <c r="B33" s="130"/>
      <c r="C33" s="128">
        <v>2</v>
      </c>
      <c r="D33" s="128">
        <f t="shared" si="1"/>
        <v>0</v>
      </c>
    </row>
    <row r="34" spans="2:4" ht="39" customHeight="1">
      <c r="B34" s="130"/>
      <c r="C34" s="128">
        <v>0</v>
      </c>
      <c r="D34" s="128">
        <f t="shared" si="1"/>
        <v>0</v>
      </c>
    </row>
    <row r="35" spans="2:4" ht="39" customHeight="1">
      <c r="B35" s="130"/>
      <c r="C35" s="128">
        <v>0</v>
      </c>
      <c r="D35" s="128">
        <f t="shared" si="1"/>
        <v>0</v>
      </c>
    </row>
    <row r="36" spans="2:4" ht="39" customHeight="1">
      <c r="B36" s="130"/>
      <c r="C36" s="128">
        <v>1</v>
      </c>
      <c r="D36" s="128">
        <f t="shared" si="1"/>
        <v>0</v>
      </c>
    </row>
    <row r="37" spans="2:4" ht="39" customHeight="1">
      <c r="B37" s="130"/>
      <c r="C37" s="128">
        <v>0</v>
      </c>
      <c r="D37" s="128">
        <f t="shared" si="1"/>
        <v>0</v>
      </c>
    </row>
    <row r="38" spans="2:4" ht="39" customHeight="1">
      <c r="B38" s="130"/>
      <c r="C38" s="128">
        <v>1</v>
      </c>
      <c r="D38" s="128">
        <f t="shared" si="1"/>
        <v>0</v>
      </c>
    </row>
    <row r="39" spans="2:4" ht="39" customHeight="1">
      <c r="B39" s="130"/>
      <c r="C39" s="128">
        <v>0</v>
      </c>
      <c r="D39" s="128">
        <f aca="true" t="shared" si="2" ref="D39:D70">IF(ISBLANK(B39),0,IF(B39=C39,1,0))</f>
        <v>0</v>
      </c>
    </row>
    <row r="40" spans="2:4" ht="39" customHeight="1">
      <c r="B40" s="130"/>
      <c r="C40" s="128">
        <v>1</v>
      </c>
      <c r="D40" s="128">
        <f t="shared" si="2"/>
        <v>0</v>
      </c>
    </row>
    <row r="41" spans="2:4" ht="39" customHeight="1">
      <c r="B41" s="130"/>
      <c r="C41" s="128">
        <v>1</v>
      </c>
      <c r="D41" s="128">
        <f t="shared" si="2"/>
        <v>0</v>
      </c>
    </row>
    <row r="42" spans="2:4" ht="39" customHeight="1">
      <c r="B42" s="130"/>
      <c r="C42" s="128">
        <v>0</v>
      </c>
      <c r="D42" s="128">
        <f t="shared" si="2"/>
        <v>0</v>
      </c>
    </row>
    <row r="43" spans="2:4" ht="39" customHeight="1">
      <c r="B43" s="130"/>
      <c r="C43" s="128">
        <v>1</v>
      </c>
      <c r="D43" s="128">
        <f t="shared" si="2"/>
        <v>0</v>
      </c>
    </row>
    <row r="44" spans="2:4" ht="39" customHeight="1">
      <c r="B44" s="130"/>
      <c r="C44" s="128">
        <v>0</v>
      </c>
      <c r="D44" s="128">
        <f t="shared" si="2"/>
        <v>0</v>
      </c>
    </row>
    <row r="45" spans="2:4" ht="39" customHeight="1">
      <c r="B45" s="130"/>
      <c r="C45" s="128">
        <v>0</v>
      </c>
      <c r="D45" s="128">
        <f t="shared" si="2"/>
        <v>0</v>
      </c>
    </row>
    <row r="46" spans="2:4" ht="39" customHeight="1">
      <c r="B46" s="130"/>
      <c r="C46" s="128">
        <v>0</v>
      </c>
      <c r="D46" s="128">
        <f t="shared" si="2"/>
        <v>0</v>
      </c>
    </row>
    <row r="47" spans="2:4" ht="39" customHeight="1">
      <c r="B47" s="130"/>
      <c r="C47" s="128">
        <v>0</v>
      </c>
      <c r="D47" s="128">
        <f t="shared" si="2"/>
        <v>0</v>
      </c>
    </row>
    <row r="48" spans="2:4" ht="39" customHeight="1">
      <c r="B48" s="130"/>
      <c r="C48" s="128">
        <v>1</v>
      </c>
      <c r="D48" s="128">
        <f t="shared" si="2"/>
        <v>0</v>
      </c>
    </row>
    <row r="49" spans="2:4" ht="39" customHeight="1">
      <c r="B49" s="130"/>
      <c r="C49" s="128">
        <v>1</v>
      </c>
      <c r="D49" s="128">
        <f t="shared" si="2"/>
        <v>0</v>
      </c>
    </row>
    <row r="50" spans="2:4" ht="39" customHeight="1">
      <c r="B50" s="130"/>
      <c r="C50" s="128">
        <v>0</v>
      </c>
      <c r="D50" s="128">
        <f t="shared" si="2"/>
        <v>0</v>
      </c>
    </row>
    <row r="51" spans="2:4" ht="39" customHeight="1">
      <c r="B51" s="130"/>
      <c r="C51" s="128">
        <v>0</v>
      </c>
      <c r="D51" s="128">
        <f t="shared" si="2"/>
        <v>0</v>
      </c>
    </row>
    <row r="52" spans="2:4" ht="39" customHeight="1">
      <c r="B52" s="130"/>
      <c r="C52" s="128">
        <v>0</v>
      </c>
      <c r="D52" s="128">
        <f t="shared" si="2"/>
        <v>0</v>
      </c>
    </row>
    <row r="53" spans="2:4" ht="39" customHeight="1">
      <c r="B53" s="130"/>
      <c r="C53" s="128">
        <v>0</v>
      </c>
      <c r="D53" s="128">
        <f t="shared" si="2"/>
        <v>0</v>
      </c>
    </row>
    <row r="54" spans="2:4" ht="39" customHeight="1">
      <c r="B54" s="130"/>
      <c r="C54" s="128">
        <v>0</v>
      </c>
      <c r="D54" s="128">
        <f t="shared" si="2"/>
        <v>0</v>
      </c>
    </row>
    <row r="55" spans="2:4" ht="39" customHeight="1">
      <c r="B55" s="130"/>
      <c r="C55" s="128">
        <v>1</v>
      </c>
      <c r="D55" s="128">
        <f t="shared" si="2"/>
        <v>0</v>
      </c>
    </row>
    <row r="56" spans="2:4" ht="39" customHeight="1">
      <c r="B56" s="130"/>
      <c r="C56" s="128">
        <v>0</v>
      </c>
      <c r="D56" s="128">
        <f t="shared" si="2"/>
        <v>0</v>
      </c>
    </row>
    <row r="57" spans="2:4" ht="39" customHeight="1">
      <c r="B57" s="130"/>
      <c r="C57" s="128">
        <v>0</v>
      </c>
      <c r="D57" s="128">
        <f t="shared" si="2"/>
        <v>0</v>
      </c>
    </row>
    <row r="58" spans="2:4" ht="39" customHeight="1">
      <c r="B58" s="130"/>
      <c r="C58" s="128">
        <v>0</v>
      </c>
      <c r="D58" s="128">
        <f t="shared" si="2"/>
        <v>0</v>
      </c>
    </row>
    <row r="59" spans="2:4" ht="39" customHeight="1">
      <c r="B59" s="130"/>
      <c r="C59" s="128">
        <v>0</v>
      </c>
      <c r="D59" s="128">
        <f t="shared" si="2"/>
        <v>0</v>
      </c>
    </row>
    <row r="60" spans="2:4" ht="39" customHeight="1">
      <c r="B60" s="130"/>
      <c r="C60" s="128">
        <v>0</v>
      </c>
      <c r="D60" s="128">
        <f t="shared" si="2"/>
        <v>0</v>
      </c>
    </row>
    <row r="61" spans="2:4" ht="39" customHeight="1">
      <c r="B61" s="130"/>
      <c r="C61" s="128">
        <v>1</v>
      </c>
      <c r="D61" s="128">
        <f t="shared" si="2"/>
        <v>0</v>
      </c>
    </row>
    <row r="62" spans="2:4" ht="39" customHeight="1">
      <c r="B62" s="130"/>
      <c r="C62" s="128">
        <v>0</v>
      </c>
      <c r="D62" s="128">
        <f t="shared" si="2"/>
        <v>0</v>
      </c>
    </row>
    <row r="63" spans="2:4" ht="39" customHeight="1">
      <c r="B63" s="130"/>
      <c r="C63" s="128">
        <v>2</v>
      </c>
      <c r="D63" s="128">
        <f t="shared" si="2"/>
        <v>0</v>
      </c>
    </row>
    <row r="64" spans="2:4" ht="39" customHeight="1">
      <c r="B64" s="130"/>
      <c r="C64" s="128">
        <v>0</v>
      </c>
      <c r="D64" s="128">
        <f t="shared" si="2"/>
        <v>0</v>
      </c>
    </row>
    <row r="65" spans="2:4" ht="39" customHeight="1">
      <c r="B65" s="130"/>
      <c r="C65" s="128">
        <v>1</v>
      </c>
      <c r="D65" s="128">
        <f t="shared" si="2"/>
        <v>0</v>
      </c>
    </row>
    <row r="66" spans="2:4" ht="39" customHeight="1">
      <c r="B66" s="130"/>
      <c r="C66" s="128">
        <v>1</v>
      </c>
      <c r="D66" s="128">
        <f t="shared" si="2"/>
        <v>0</v>
      </c>
    </row>
    <row r="67" spans="2:4" ht="39" customHeight="1">
      <c r="B67" s="130"/>
      <c r="C67" s="128">
        <v>2</v>
      </c>
      <c r="D67" s="128">
        <f t="shared" si="2"/>
        <v>0</v>
      </c>
    </row>
    <row r="68" spans="2:4" ht="39" customHeight="1">
      <c r="B68" s="130"/>
      <c r="C68" s="128">
        <v>1</v>
      </c>
      <c r="D68" s="128">
        <f t="shared" si="2"/>
        <v>0</v>
      </c>
    </row>
    <row r="69" spans="2:4" ht="39" customHeight="1">
      <c r="B69" s="130"/>
      <c r="C69" s="128">
        <v>0</v>
      </c>
      <c r="D69" s="128">
        <f t="shared" si="2"/>
        <v>0</v>
      </c>
    </row>
    <row r="70" spans="2:4" ht="39" customHeight="1">
      <c r="B70" s="130"/>
      <c r="C70" s="128">
        <v>2</v>
      </c>
      <c r="D70" s="128">
        <f t="shared" si="2"/>
        <v>0</v>
      </c>
    </row>
    <row r="71" spans="2:4" ht="39" customHeight="1">
      <c r="B71" s="130"/>
      <c r="C71" s="128">
        <v>0</v>
      </c>
      <c r="D71" s="128">
        <f>IF(ISBLANK(B71),0,IF(B71=C71,1,0))</f>
        <v>0</v>
      </c>
    </row>
    <row r="72" spans="2:4" ht="39" customHeight="1">
      <c r="B72" s="131"/>
      <c r="C72" s="128"/>
      <c r="D72" s="128">
        <f>SUM(D7:D71)</f>
        <v>10</v>
      </c>
    </row>
    <row r="73" spans="2:4" ht="39" customHeight="1">
      <c r="B73" s="131"/>
      <c r="C73" s="128"/>
      <c r="D73" s="128"/>
    </row>
    <row r="74" spans="2:4" ht="39" customHeight="1">
      <c r="B74" s="131"/>
      <c r="C74" s="128"/>
      <c r="D74" s="128"/>
    </row>
    <row r="75" ht="39" customHeight="1">
      <c r="B75" s="131"/>
    </row>
    <row r="76" ht="39" customHeight="1">
      <c r="B76" s="131"/>
    </row>
    <row r="77" ht="39" customHeight="1">
      <c r="B77" s="131"/>
    </row>
    <row r="78" ht="39" customHeight="1">
      <c r="B78" s="131"/>
    </row>
    <row r="79" ht="39" customHeight="1">
      <c r="B79" s="131"/>
    </row>
    <row r="80" ht="39" customHeight="1">
      <c r="B80" s="131"/>
    </row>
    <row r="81" ht="39" customHeight="1">
      <c r="B81" s="131"/>
    </row>
    <row r="82" ht="39" customHeight="1">
      <c r="B82" s="131"/>
    </row>
    <row r="83" ht="39" customHeight="1"/>
    <row r="84" ht="39" customHeight="1"/>
    <row r="85" ht="39" customHeight="1"/>
    <row r="86" ht="39" customHeight="1"/>
    <row r="87" ht="39" customHeight="1"/>
    <row r="88" ht="39" customHeight="1"/>
    <row r="89" ht="39" customHeight="1"/>
    <row r="90" ht="39" customHeight="1"/>
    <row r="91" ht="39" customHeight="1"/>
    <row r="92" ht="39" customHeight="1"/>
    <row r="93" ht="39" customHeight="1"/>
    <row r="94" ht="39" customHeight="1"/>
    <row r="95" ht="39" customHeight="1"/>
    <row r="96" ht="39" customHeight="1"/>
    <row r="97" ht="39" customHeight="1"/>
    <row r="98" ht="39" customHeight="1"/>
    <row r="99" ht="39" customHeight="1"/>
    <row r="100" ht="39" customHeight="1"/>
    <row r="101" ht="39" customHeight="1"/>
    <row r="102" ht="39" customHeight="1"/>
    <row r="103" ht="39" customHeight="1"/>
    <row r="104" ht="39" customHeight="1"/>
    <row r="105" ht="39" customHeight="1"/>
    <row r="106" ht="39" customHeight="1"/>
    <row r="107" ht="39" customHeight="1"/>
    <row r="108" ht="39" customHeight="1"/>
    <row r="109" ht="39" customHeight="1"/>
    <row r="110" ht="39" customHeight="1"/>
    <row r="111" ht="39" customHeight="1"/>
    <row r="112" ht="39" customHeight="1"/>
    <row r="113" ht="39" customHeight="1"/>
    <row r="114" ht="39" customHeight="1"/>
    <row r="115" ht="39" customHeight="1"/>
    <row r="116" ht="39" customHeight="1"/>
    <row r="117" ht="39" customHeight="1"/>
    <row r="118" ht="39" customHeight="1"/>
    <row r="119" ht="39" customHeight="1"/>
    <row r="120" ht="39" customHeight="1"/>
    <row r="121" ht="39" customHeight="1"/>
    <row r="122" ht="39" customHeight="1"/>
    <row r="123" ht="39" customHeight="1"/>
    <row r="124" ht="39" customHeight="1"/>
    <row r="125" ht="39" customHeight="1"/>
    <row r="126" ht="39" customHeight="1"/>
    <row r="127" ht="39" customHeight="1"/>
    <row r="128" ht="39" customHeight="1"/>
    <row r="129" ht="39" customHeight="1"/>
    <row r="130" ht="39" customHeight="1"/>
    <row r="131" ht="39" customHeight="1"/>
    <row r="132" ht="39" customHeight="1"/>
    <row r="133" ht="39" customHeight="1"/>
    <row r="134" ht="39" customHeight="1"/>
    <row r="135" ht="39" customHeight="1"/>
    <row r="136" ht="39" customHeight="1"/>
    <row r="137" ht="39" customHeight="1"/>
    <row r="138" ht="39" customHeight="1"/>
    <row r="139" ht="39" customHeight="1"/>
    <row r="140" ht="39" customHeight="1"/>
    <row r="141" ht="39" customHeight="1"/>
    <row r="142" ht="39" customHeight="1"/>
    <row r="143" ht="39" customHeight="1"/>
    <row r="144" ht="39" customHeight="1"/>
    <row r="145" ht="39" customHeight="1"/>
    <row r="146" ht="39" customHeight="1"/>
    <row r="147" ht="39" customHeight="1"/>
    <row r="148" ht="39" customHeight="1"/>
    <row r="149" ht="39" customHeight="1"/>
    <row r="150" ht="39" customHeight="1"/>
    <row r="151" ht="39" customHeight="1"/>
    <row r="152" ht="39" customHeight="1"/>
    <row r="153" ht="39" customHeight="1"/>
    <row r="154" ht="39" customHeight="1"/>
    <row r="155" ht="39" customHeight="1"/>
  </sheetData>
  <sheetProtection selectLockedCells="1"/>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5"/>
  <dimension ref="A1:L70"/>
  <sheetViews>
    <sheetView workbookViewId="0" topLeftCell="A1">
      <pane xSplit="3" ySplit="1" topLeftCell="D4" activePane="bottomRight" state="frozen"/>
      <selection pane="topLeft" activeCell="G56" sqref="G56"/>
      <selection pane="topRight" activeCell="G56" sqref="G56"/>
      <selection pane="bottomLeft" activeCell="G56" sqref="G56"/>
      <selection pane="bottomRight" activeCell="A1" sqref="A1"/>
    </sheetView>
  </sheetViews>
  <sheetFormatPr defaultColWidth="9.140625" defaultRowHeight="12.75"/>
  <cols>
    <col min="1" max="1" width="3.00390625" style="31" bestFit="1" customWidth="1"/>
    <col min="2" max="2" width="9.421875" style="15" bestFit="1" customWidth="1"/>
    <col min="3" max="3" width="7.140625" style="15" bestFit="1" customWidth="1"/>
    <col min="4" max="4" width="30.57421875" style="16" customWidth="1"/>
    <col min="5" max="5" width="17.7109375" style="16" customWidth="1"/>
    <col min="6" max="6" width="22.421875" style="17" customWidth="1"/>
    <col min="7" max="7" width="23.57421875" style="17" customWidth="1"/>
    <col min="8" max="8" width="22.7109375" style="17" customWidth="1"/>
    <col min="9" max="9" width="12.00390625" style="18" customWidth="1"/>
    <col min="10" max="10" width="14.8515625" style="18" customWidth="1"/>
    <col min="11" max="11" width="24.57421875" style="18" customWidth="1"/>
    <col min="12" max="12" width="17.28125" style="32" customWidth="1"/>
    <col min="13" max="16384" width="9.140625" style="32" customWidth="1"/>
  </cols>
  <sheetData>
    <row r="1" spans="1:11" s="8" customFormat="1" ht="13.5" thickBot="1">
      <c r="A1" s="4"/>
      <c r="B1" s="5" t="s">
        <v>27</v>
      </c>
      <c r="C1" s="5" t="s">
        <v>28</v>
      </c>
      <c r="D1" s="6" t="s">
        <v>29</v>
      </c>
      <c r="E1" s="6" t="s">
        <v>30</v>
      </c>
      <c r="F1" s="7" t="s">
        <v>31</v>
      </c>
      <c r="G1" s="7" t="s">
        <v>32</v>
      </c>
      <c r="H1" s="7" t="s">
        <v>33</v>
      </c>
      <c r="I1" s="8" t="s">
        <v>34</v>
      </c>
      <c r="J1" s="8" t="s">
        <v>35</v>
      </c>
      <c r="K1" s="8" t="s">
        <v>36</v>
      </c>
    </row>
    <row r="2" spans="1:12" s="14" customFormat="1" ht="76.5">
      <c r="A2" s="9">
        <v>1</v>
      </c>
      <c r="B2" s="10" t="s">
        <v>37</v>
      </c>
      <c r="C2" s="10" t="s">
        <v>38</v>
      </c>
      <c r="D2" s="11" t="s">
        <v>39</v>
      </c>
      <c r="E2" s="11" t="s">
        <v>40</v>
      </c>
      <c r="F2" s="12" t="s">
        <v>41</v>
      </c>
      <c r="G2" s="12" t="s">
        <v>42</v>
      </c>
      <c r="H2" s="12" t="s">
        <v>43</v>
      </c>
      <c r="I2" s="13"/>
      <c r="J2" s="13"/>
      <c r="K2" s="13" t="s">
        <v>44</v>
      </c>
      <c r="L2" s="14" t="s">
        <v>45</v>
      </c>
    </row>
    <row r="3" spans="1:11" s="19" customFormat="1" ht="128.25" thickBot="1">
      <c r="A3" s="4">
        <v>2</v>
      </c>
      <c r="B3" s="15" t="s">
        <v>46</v>
      </c>
      <c r="C3" s="15" t="s">
        <v>47</v>
      </c>
      <c r="D3" s="16" t="s">
        <v>48</v>
      </c>
      <c r="E3" s="16" t="s">
        <v>49</v>
      </c>
      <c r="F3" s="17" t="s">
        <v>50</v>
      </c>
      <c r="G3" s="17" t="s">
        <v>51</v>
      </c>
      <c r="H3" s="17" t="s">
        <v>52</v>
      </c>
      <c r="I3" s="18" t="s">
        <v>53</v>
      </c>
      <c r="J3" s="18"/>
      <c r="K3" s="18"/>
    </row>
    <row r="4" spans="1:11" s="14" customFormat="1" ht="63.75">
      <c r="A4" s="9">
        <v>3</v>
      </c>
      <c r="B4" s="10" t="s">
        <v>54</v>
      </c>
      <c r="C4" s="10" t="s">
        <v>55</v>
      </c>
      <c r="D4" s="11" t="s">
        <v>56</v>
      </c>
      <c r="E4" s="11" t="s">
        <v>57</v>
      </c>
      <c r="F4" s="12" t="s">
        <v>39</v>
      </c>
      <c r="G4" s="12" t="s">
        <v>58</v>
      </c>
      <c r="H4" s="12" t="s">
        <v>59</v>
      </c>
      <c r="I4" s="13"/>
      <c r="J4" s="13"/>
      <c r="K4" s="13"/>
    </row>
    <row r="5" spans="1:11" s="19" customFormat="1" ht="89.25">
      <c r="A5" s="4">
        <v>4</v>
      </c>
      <c r="B5" s="15" t="s">
        <v>60</v>
      </c>
      <c r="C5" s="15" t="s">
        <v>61</v>
      </c>
      <c r="D5" s="20" t="s">
        <v>62</v>
      </c>
      <c r="E5" s="20" t="s">
        <v>63</v>
      </c>
      <c r="F5" s="17" t="s">
        <v>64</v>
      </c>
      <c r="G5" s="17" t="s">
        <v>65</v>
      </c>
      <c r="H5" s="17"/>
      <c r="I5" s="18"/>
      <c r="J5" s="18"/>
      <c r="K5" s="18"/>
    </row>
    <row r="6" spans="1:11" s="19" customFormat="1" ht="76.5">
      <c r="A6" s="4">
        <v>5</v>
      </c>
      <c r="B6" s="15" t="s">
        <v>66</v>
      </c>
      <c r="C6" s="15" t="s">
        <v>67</v>
      </c>
      <c r="D6" s="16" t="s">
        <v>68</v>
      </c>
      <c r="E6" s="16" t="s">
        <v>69</v>
      </c>
      <c r="F6" s="17" t="s">
        <v>64</v>
      </c>
      <c r="G6" s="17" t="s">
        <v>70</v>
      </c>
      <c r="H6" s="17"/>
      <c r="I6" s="18"/>
      <c r="J6" s="18"/>
      <c r="K6" s="18" t="s">
        <v>71</v>
      </c>
    </row>
    <row r="7" spans="1:11" s="19" customFormat="1" ht="12.75">
      <c r="A7" s="4">
        <v>6</v>
      </c>
      <c r="B7" s="15" t="s">
        <v>66</v>
      </c>
      <c r="C7" s="15" t="s">
        <v>38</v>
      </c>
      <c r="D7" s="20" t="s">
        <v>72</v>
      </c>
      <c r="E7" s="20"/>
      <c r="F7" s="17"/>
      <c r="G7" s="17"/>
      <c r="H7" s="17"/>
      <c r="I7" s="18"/>
      <c r="J7" s="18"/>
      <c r="K7" s="18"/>
    </row>
    <row r="8" spans="1:11" s="19" customFormat="1" ht="90" thickBot="1">
      <c r="A8" s="4">
        <v>7</v>
      </c>
      <c r="B8" s="15" t="s">
        <v>73</v>
      </c>
      <c r="C8" s="15" t="s">
        <v>47</v>
      </c>
      <c r="D8" s="21" t="s">
        <v>74</v>
      </c>
      <c r="E8" s="16" t="s">
        <v>75</v>
      </c>
      <c r="F8" s="22" t="s">
        <v>76</v>
      </c>
      <c r="G8" s="17" t="s">
        <v>77</v>
      </c>
      <c r="H8" s="17"/>
      <c r="I8" s="18"/>
      <c r="J8" s="18"/>
      <c r="K8" s="18"/>
    </row>
    <row r="9" spans="1:11" s="14" customFormat="1" ht="76.5">
      <c r="A9" s="9">
        <v>8</v>
      </c>
      <c r="B9" s="10" t="s">
        <v>78</v>
      </c>
      <c r="C9" s="10" t="s">
        <v>55</v>
      </c>
      <c r="D9" s="11" t="s">
        <v>79</v>
      </c>
      <c r="E9" s="11" t="s">
        <v>80</v>
      </c>
      <c r="F9" s="12" t="s">
        <v>81</v>
      </c>
      <c r="G9" s="12" t="s">
        <v>82</v>
      </c>
      <c r="H9" s="12" t="s">
        <v>83</v>
      </c>
      <c r="I9" s="13" t="s">
        <v>84</v>
      </c>
      <c r="J9" s="13" t="s">
        <v>85</v>
      </c>
      <c r="K9" s="13"/>
    </row>
    <row r="10" spans="1:11" s="19" customFormat="1" ht="12.75">
      <c r="A10" s="4">
        <v>9</v>
      </c>
      <c r="B10" s="15" t="s">
        <v>86</v>
      </c>
      <c r="C10" s="15" t="s">
        <v>61</v>
      </c>
      <c r="D10" s="16" t="s">
        <v>87</v>
      </c>
      <c r="E10" s="16"/>
      <c r="F10" s="17"/>
      <c r="G10" s="17"/>
      <c r="H10" s="17"/>
      <c r="I10" s="18"/>
      <c r="J10" s="18"/>
      <c r="K10" s="18"/>
    </row>
    <row r="11" spans="1:11" s="19" customFormat="1" ht="38.25">
      <c r="A11" s="4">
        <v>10</v>
      </c>
      <c r="B11" s="15" t="s">
        <v>88</v>
      </c>
      <c r="C11" s="15" t="s">
        <v>67</v>
      </c>
      <c r="D11" s="16" t="s">
        <v>89</v>
      </c>
      <c r="E11" s="16" t="s">
        <v>90</v>
      </c>
      <c r="F11" s="17"/>
      <c r="G11" s="17"/>
      <c r="H11" s="17"/>
      <c r="I11" s="18"/>
      <c r="J11" s="18" t="s">
        <v>91</v>
      </c>
      <c r="K11" s="18" t="s">
        <v>92</v>
      </c>
    </row>
    <row r="12" spans="1:11" s="19" customFormat="1" ht="89.25">
      <c r="A12" s="4">
        <v>11</v>
      </c>
      <c r="B12" s="15" t="s">
        <v>88</v>
      </c>
      <c r="C12" s="15" t="s">
        <v>38</v>
      </c>
      <c r="D12" s="16" t="s">
        <v>89</v>
      </c>
      <c r="E12" s="16" t="s">
        <v>90</v>
      </c>
      <c r="F12" s="17" t="s">
        <v>93</v>
      </c>
      <c r="G12" s="17" t="s">
        <v>94</v>
      </c>
      <c r="H12" s="17"/>
      <c r="I12" s="18"/>
      <c r="J12" s="18"/>
      <c r="K12" s="18" t="s">
        <v>95</v>
      </c>
    </row>
    <row r="13" spans="1:11" s="19" customFormat="1" ht="153.75" thickBot="1">
      <c r="A13" s="4">
        <v>12</v>
      </c>
      <c r="B13" s="15" t="s">
        <v>96</v>
      </c>
      <c r="C13" s="15" t="s">
        <v>47</v>
      </c>
      <c r="D13" s="16" t="s">
        <v>97</v>
      </c>
      <c r="E13" s="16" t="s">
        <v>98</v>
      </c>
      <c r="F13" s="17" t="s">
        <v>99</v>
      </c>
      <c r="G13" s="17" t="s">
        <v>100</v>
      </c>
      <c r="H13" s="17"/>
      <c r="I13" s="18"/>
      <c r="J13" s="18"/>
      <c r="K13" s="18"/>
    </row>
    <row r="14" spans="1:11" s="14" customFormat="1" ht="90.75">
      <c r="A14" s="9">
        <v>13</v>
      </c>
      <c r="B14" s="10" t="s">
        <v>101</v>
      </c>
      <c r="C14" s="10" t="s">
        <v>55</v>
      </c>
      <c r="D14" s="11" t="s">
        <v>102</v>
      </c>
      <c r="E14" s="11" t="s">
        <v>103</v>
      </c>
      <c r="F14" s="12" t="s">
        <v>368</v>
      </c>
      <c r="G14" s="12" t="s">
        <v>104</v>
      </c>
      <c r="H14" s="12" t="s">
        <v>105</v>
      </c>
      <c r="I14" s="13"/>
      <c r="J14" s="13"/>
      <c r="K14" s="13" t="s">
        <v>106</v>
      </c>
    </row>
    <row r="15" spans="1:11" s="19" customFormat="1" ht="140.25">
      <c r="A15" s="4">
        <v>14</v>
      </c>
      <c r="B15" s="15" t="s">
        <v>107</v>
      </c>
      <c r="C15" s="15" t="s">
        <v>61</v>
      </c>
      <c r="D15" s="16" t="s">
        <v>108</v>
      </c>
      <c r="E15" s="16" t="s">
        <v>109</v>
      </c>
      <c r="F15" s="17" t="s">
        <v>110</v>
      </c>
      <c r="G15" s="17" t="s">
        <v>111</v>
      </c>
      <c r="H15" s="17" t="s">
        <v>112</v>
      </c>
      <c r="I15" s="18"/>
      <c r="J15" s="18"/>
      <c r="K15" s="18"/>
    </row>
    <row r="16" spans="1:11" s="19" customFormat="1" ht="12.75">
      <c r="A16" s="4">
        <v>15</v>
      </c>
      <c r="B16" s="15" t="s">
        <v>113</v>
      </c>
      <c r="C16" s="15" t="s">
        <v>67</v>
      </c>
      <c r="D16" s="16" t="s">
        <v>114</v>
      </c>
      <c r="E16" s="16"/>
      <c r="F16" s="17"/>
      <c r="G16" s="17"/>
      <c r="H16" s="17"/>
      <c r="I16" s="18"/>
      <c r="J16" s="18"/>
      <c r="K16" s="18"/>
    </row>
    <row r="17" spans="1:11" s="19" customFormat="1" ht="12.75">
      <c r="A17" s="4">
        <v>16</v>
      </c>
      <c r="B17" s="15" t="s">
        <v>113</v>
      </c>
      <c r="C17" s="15" t="s">
        <v>38</v>
      </c>
      <c r="D17" s="16" t="s">
        <v>114</v>
      </c>
      <c r="E17" s="16"/>
      <c r="F17" s="17"/>
      <c r="G17" s="17"/>
      <c r="H17" s="17"/>
      <c r="I17" s="18"/>
      <c r="J17" s="18"/>
      <c r="K17" s="18"/>
    </row>
    <row r="18" spans="1:11" s="19" customFormat="1" ht="141" thickBot="1">
      <c r="A18" s="4">
        <v>17</v>
      </c>
      <c r="B18" s="15" t="s">
        <v>115</v>
      </c>
      <c r="C18" s="15" t="s">
        <v>47</v>
      </c>
      <c r="D18" s="16" t="s">
        <v>116</v>
      </c>
      <c r="E18" s="16" t="s">
        <v>117</v>
      </c>
      <c r="F18" s="17" t="s">
        <v>118</v>
      </c>
      <c r="G18" s="17" t="s">
        <v>119</v>
      </c>
      <c r="H18" s="17" t="s">
        <v>120</v>
      </c>
      <c r="I18" s="18"/>
      <c r="J18" s="18"/>
      <c r="K18" s="18"/>
    </row>
    <row r="19" spans="1:11" s="14" customFormat="1" ht="12.75">
      <c r="A19" s="9">
        <v>18</v>
      </c>
      <c r="B19" s="10" t="s">
        <v>121</v>
      </c>
      <c r="C19" s="10" t="s">
        <v>55</v>
      </c>
      <c r="D19" s="11" t="s">
        <v>122</v>
      </c>
      <c r="E19" s="11"/>
      <c r="F19" s="12"/>
      <c r="G19" s="12"/>
      <c r="H19" s="12"/>
      <c r="I19" s="13"/>
      <c r="J19" s="13"/>
      <c r="K19" s="13"/>
    </row>
    <row r="20" spans="1:11" s="19" customFormat="1" ht="63.75">
      <c r="A20" s="4">
        <v>19</v>
      </c>
      <c r="B20" s="15" t="s">
        <v>123</v>
      </c>
      <c r="C20" s="15" t="s">
        <v>61</v>
      </c>
      <c r="D20" s="16" t="s">
        <v>124</v>
      </c>
      <c r="E20" s="16" t="s">
        <v>125</v>
      </c>
      <c r="F20" s="17"/>
      <c r="G20" s="17"/>
      <c r="H20" s="17"/>
      <c r="I20" s="18"/>
      <c r="J20" s="18"/>
      <c r="K20" s="18"/>
    </row>
    <row r="21" spans="1:11" s="19" customFormat="1" ht="140.25">
      <c r="A21" s="4">
        <v>20</v>
      </c>
      <c r="B21" s="15" t="s">
        <v>126</v>
      </c>
      <c r="C21" s="15" t="s">
        <v>67</v>
      </c>
      <c r="D21" s="16" t="s">
        <v>127</v>
      </c>
      <c r="E21" s="16" t="s">
        <v>128</v>
      </c>
      <c r="F21" s="17" t="s">
        <v>129</v>
      </c>
      <c r="G21" s="17" t="s">
        <v>130</v>
      </c>
      <c r="H21" s="17"/>
      <c r="I21" s="18"/>
      <c r="J21" s="18" t="s">
        <v>131</v>
      </c>
      <c r="K21" s="18"/>
    </row>
    <row r="22" spans="1:11" s="19" customFormat="1" ht="63.75">
      <c r="A22" s="4">
        <v>21</v>
      </c>
      <c r="B22" s="15" t="s">
        <v>126</v>
      </c>
      <c r="C22" s="15" t="s">
        <v>38</v>
      </c>
      <c r="D22" s="16" t="s">
        <v>127</v>
      </c>
      <c r="E22" s="16" t="s">
        <v>132</v>
      </c>
      <c r="F22" s="17" t="s">
        <v>133</v>
      </c>
      <c r="G22" s="17" t="s">
        <v>134</v>
      </c>
      <c r="H22" s="17" t="s">
        <v>135</v>
      </c>
      <c r="I22" s="18"/>
      <c r="J22" s="18"/>
      <c r="K22" s="18"/>
    </row>
    <row r="23" spans="1:11" s="19" customFormat="1" ht="102.75" thickBot="1">
      <c r="A23" s="4">
        <v>22</v>
      </c>
      <c r="B23" s="15" t="s">
        <v>136</v>
      </c>
      <c r="C23" s="15" t="s">
        <v>47</v>
      </c>
      <c r="D23" s="16" t="s">
        <v>137</v>
      </c>
      <c r="E23" s="16" t="s">
        <v>138</v>
      </c>
      <c r="F23" s="17" t="s">
        <v>139</v>
      </c>
      <c r="G23" s="17" t="s">
        <v>140</v>
      </c>
      <c r="H23" s="17"/>
      <c r="I23" s="18"/>
      <c r="J23" s="18"/>
      <c r="K23" s="18" t="s">
        <v>141</v>
      </c>
    </row>
    <row r="24" spans="1:11" s="14" customFormat="1" ht="51">
      <c r="A24" s="9">
        <v>23</v>
      </c>
      <c r="B24" s="10" t="s">
        <v>142</v>
      </c>
      <c r="C24" s="10" t="s">
        <v>55</v>
      </c>
      <c r="D24" s="11" t="s">
        <v>143</v>
      </c>
      <c r="E24" s="11" t="s">
        <v>144</v>
      </c>
      <c r="F24" s="12" t="s">
        <v>145</v>
      </c>
      <c r="G24" s="12" t="s">
        <v>146</v>
      </c>
      <c r="H24" s="12"/>
      <c r="I24" s="13"/>
      <c r="J24" s="13"/>
      <c r="K24" s="13"/>
    </row>
    <row r="25" spans="1:11" s="19" customFormat="1" ht="25.5">
      <c r="A25" s="4">
        <v>24</v>
      </c>
      <c r="B25" s="15" t="s">
        <v>147</v>
      </c>
      <c r="C25" s="15" t="s">
        <v>61</v>
      </c>
      <c r="D25" s="20" t="s">
        <v>148</v>
      </c>
      <c r="E25" s="16" t="s">
        <v>149</v>
      </c>
      <c r="F25" s="17"/>
      <c r="G25" s="17"/>
      <c r="H25" s="17"/>
      <c r="I25" s="18"/>
      <c r="J25" s="18"/>
      <c r="K25" s="18"/>
    </row>
    <row r="26" spans="1:11" s="19" customFormat="1" ht="25.5">
      <c r="A26" s="4">
        <v>25</v>
      </c>
      <c r="B26" s="15" t="s">
        <v>150</v>
      </c>
      <c r="C26" s="15" t="s">
        <v>67</v>
      </c>
      <c r="D26" s="16" t="s">
        <v>148</v>
      </c>
      <c r="E26" s="16" t="s">
        <v>151</v>
      </c>
      <c r="F26" s="17" t="s">
        <v>152</v>
      </c>
      <c r="G26" s="17" t="s">
        <v>153</v>
      </c>
      <c r="H26" s="17" t="s">
        <v>154</v>
      </c>
      <c r="I26" s="18"/>
      <c r="J26" s="18"/>
      <c r="K26" s="18"/>
    </row>
    <row r="27" spans="1:11" s="19" customFormat="1" ht="25.5">
      <c r="A27" s="4">
        <v>26</v>
      </c>
      <c r="B27" s="15" t="s">
        <v>150</v>
      </c>
      <c r="C27" s="15" t="s">
        <v>38</v>
      </c>
      <c r="D27" s="16" t="s">
        <v>148</v>
      </c>
      <c r="E27" s="16" t="s">
        <v>155</v>
      </c>
      <c r="F27" s="17"/>
      <c r="G27" s="17" t="s">
        <v>156</v>
      </c>
      <c r="H27" s="17"/>
      <c r="I27" s="18"/>
      <c r="J27" s="18"/>
      <c r="K27" s="18"/>
    </row>
    <row r="28" spans="1:11" s="19" customFormat="1" ht="51.75" thickBot="1">
      <c r="A28" s="4">
        <v>27</v>
      </c>
      <c r="B28" s="15" t="s">
        <v>157</v>
      </c>
      <c r="C28" s="15" t="s">
        <v>47</v>
      </c>
      <c r="D28" s="16" t="s">
        <v>158</v>
      </c>
      <c r="E28" s="16" t="s">
        <v>159</v>
      </c>
      <c r="F28" s="17" t="s">
        <v>160</v>
      </c>
      <c r="G28" s="17" t="s">
        <v>161</v>
      </c>
      <c r="H28" s="17"/>
      <c r="I28" s="18"/>
      <c r="J28" s="18"/>
      <c r="K28" s="18"/>
    </row>
    <row r="29" spans="1:11" s="14" customFormat="1" ht="12.75">
      <c r="A29" s="9">
        <v>28</v>
      </c>
      <c r="B29" s="10" t="s">
        <v>162</v>
      </c>
      <c r="C29" s="10" t="s">
        <v>55</v>
      </c>
      <c r="D29" s="11" t="s">
        <v>163</v>
      </c>
      <c r="E29" s="11"/>
      <c r="F29" s="12"/>
      <c r="G29" s="12"/>
      <c r="H29" s="12"/>
      <c r="I29" s="13"/>
      <c r="J29" s="13"/>
      <c r="K29" s="13"/>
    </row>
    <row r="30" spans="1:11" s="19" customFormat="1" ht="12.75">
      <c r="A30" s="4">
        <v>29</v>
      </c>
      <c r="B30" s="15" t="s">
        <v>164</v>
      </c>
      <c r="C30" s="15" t="s">
        <v>61</v>
      </c>
      <c r="D30" s="16" t="s">
        <v>165</v>
      </c>
      <c r="E30" s="16"/>
      <c r="F30" s="17"/>
      <c r="G30" s="17"/>
      <c r="H30" s="17"/>
      <c r="I30" s="18"/>
      <c r="J30" s="18"/>
      <c r="K30" s="18"/>
    </row>
    <row r="31" spans="1:11" s="19" customFormat="1" ht="12.75">
      <c r="A31" s="4">
        <v>30</v>
      </c>
      <c r="B31" s="15" t="s">
        <v>166</v>
      </c>
      <c r="C31" s="15" t="s">
        <v>67</v>
      </c>
      <c r="D31" s="20" t="s">
        <v>167</v>
      </c>
      <c r="E31" s="16"/>
      <c r="F31" s="17"/>
      <c r="G31" s="17"/>
      <c r="H31" s="17"/>
      <c r="I31" s="18"/>
      <c r="J31" s="18"/>
      <c r="K31" s="18"/>
    </row>
    <row r="32" spans="1:11" s="19" customFormat="1" ht="12.75">
      <c r="A32" s="4">
        <v>31</v>
      </c>
      <c r="B32" s="15" t="s">
        <v>166</v>
      </c>
      <c r="C32" s="15" t="s">
        <v>38</v>
      </c>
      <c r="D32" s="20" t="s">
        <v>167</v>
      </c>
      <c r="E32" s="16"/>
      <c r="F32" s="17"/>
      <c r="G32" s="17"/>
      <c r="H32" s="17"/>
      <c r="I32" s="18"/>
      <c r="J32" s="18"/>
      <c r="K32" s="18"/>
    </row>
    <row r="33" spans="1:11" s="19" customFormat="1" ht="13.5" thickBot="1">
      <c r="A33" s="4">
        <v>32</v>
      </c>
      <c r="B33" s="15" t="s">
        <v>168</v>
      </c>
      <c r="C33" s="15" t="s">
        <v>47</v>
      </c>
      <c r="D33" s="16" t="s">
        <v>167</v>
      </c>
      <c r="E33" s="16"/>
      <c r="F33" s="17"/>
      <c r="G33" s="17"/>
      <c r="H33" s="17"/>
      <c r="I33" s="18"/>
      <c r="J33" s="18"/>
      <c r="K33" s="18"/>
    </row>
    <row r="34" spans="1:11" s="28" customFormat="1" ht="13.5" thickBot="1">
      <c r="A34" s="23"/>
      <c r="B34" s="24"/>
      <c r="C34" s="24"/>
      <c r="D34" s="25"/>
      <c r="E34" s="25"/>
      <c r="F34" s="26"/>
      <c r="G34" s="26"/>
      <c r="H34" s="26"/>
      <c r="I34" s="27"/>
      <c r="J34" s="27"/>
      <c r="K34" s="27"/>
    </row>
    <row r="35" spans="1:11" s="14" customFormat="1" ht="63.75">
      <c r="A35" s="9">
        <v>33</v>
      </c>
      <c r="B35" s="10" t="s">
        <v>169</v>
      </c>
      <c r="C35" s="10" t="s">
        <v>55</v>
      </c>
      <c r="D35" s="11" t="s">
        <v>170</v>
      </c>
      <c r="E35" s="11" t="s">
        <v>171</v>
      </c>
      <c r="F35" s="12"/>
      <c r="G35" s="12"/>
      <c r="H35" s="12"/>
      <c r="I35" s="13"/>
      <c r="J35" s="13"/>
      <c r="K35" s="13"/>
    </row>
    <row r="36" spans="1:11" s="19" customFormat="1" ht="12.75">
      <c r="A36" s="4">
        <v>34</v>
      </c>
      <c r="B36" s="15" t="s">
        <v>172</v>
      </c>
      <c r="C36" s="15" t="s">
        <v>61</v>
      </c>
      <c r="D36" s="16" t="s">
        <v>173</v>
      </c>
      <c r="E36" s="16"/>
      <c r="F36" s="17"/>
      <c r="G36" s="17"/>
      <c r="H36" s="17"/>
      <c r="I36" s="18"/>
      <c r="J36" s="18"/>
      <c r="K36" s="18"/>
    </row>
    <row r="37" spans="1:11" s="19" customFormat="1" ht="12.75">
      <c r="A37" s="4">
        <v>35</v>
      </c>
      <c r="B37" s="15" t="s">
        <v>174</v>
      </c>
      <c r="C37" s="15" t="s">
        <v>67</v>
      </c>
      <c r="D37" s="16" t="s">
        <v>175</v>
      </c>
      <c r="E37" s="20" t="s">
        <v>176</v>
      </c>
      <c r="F37" s="17" t="s">
        <v>177</v>
      </c>
      <c r="G37" s="17" t="s">
        <v>161</v>
      </c>
      <c r="H37" s="17"/>
      <c r="I37" s="18"/>
      <c r="J37" s="18"/>
      <c r="K37" s="18"/>
    </row>
    <row r="38" spans="1:11" s="19" customFormat="1" ht="25.5">
      <c r="A38" s="4">
        <v>36</v>
      </c>
      <c r="B38" s="15" t="s">
        <v>174</v>
      </c>
      <c r="C38" s="15" t="s">
        <v>38</v>
      </c>
      <c r="D38" s="20" t="s">
        <v>175</v>
      </c>
      <c r="E38" s="20" t="s">
        <v>178</v>
      </c>
      <c r="F38" s="17" t="s">
        <v>177</v>
      </c>
      <c r="G38" s="17" t="s">
        <v>161</v>
      </c>
      <c r="H38" s="17"/>
      <c r="I38" s="18"/>
      <c r="J38" s="18"/>
      <c r="K38" s="18"/>
    </row>
    <row r="39" spans="1:11" s="19" customFormat="1" ht="26.25" thickBot="1">
      <c r="A39" s="4">
        <v>37</v>
      </c>
      <c r="B39" s="15" t="s">
        <v>179</v>
      </c>
      <c r="C39" s="15" t="s">
        <v>47</v>
      </c>
      <c r="D39" s="16" t="s">
        <v>175</v>
      </c>
      <c r="E39" s="16" t="s">
        <v>180</v>
      </c>
      <c r="F39" s="17" t="s">
        <v>181</v>
      </c>
      <c r="G39" s="17" t="s">
        <v>182</v>
      </c>
      <c r="H39" s="17"/>
      <c r="I39" s="18"/>
      <c r="J39" s="18"/>
      <c r="K39" s="18"/>
    </row>
    <row r="40" spans="1:11" s="14" customFormat="1" ht="12.75">
      <c r="A40" s="9">
        <v>38</v>
      </c>
      <c r="B40" s="10" t="s">
        <v>183</v>
      </c>
      <c r="C40" s="10" t="s">
        <v>55</v>
      </c>
      <c r="D40" s="11" t="s">
        <v>184</v>
      </c>
      <c r="E40" s="11"/>
      <c r="F40" s="12"/>
      <c r="G40" s="12"/>
      <c r="H40" s="12"/>
      <c r="I40" s="13"/>
      <c r="J40" s="13"/>
      <c r="K40" s="13"/>
    </row>
    <row r="41" spans="1:11" s="19" customFormat="1" ht="12.75">
      <c r="A41" s="4">
        <v>39</v>
      </c>
      <c r="B41" s="15" t="s">
        <v>185</v>
      </c>
      <c r="C41" s="15" t="s">
        <v>61</v>
      </c>
      <c r="D41" s="16" t="s">
        <v>186</v>
      </c>
      <c r="E41" s="16"/>
      <c r="F41" s="17"/>
      <c r="G41" s="17"/>
      <c r="H41" s="17"/>
      <c r="I41" s="18"/>
      <c r="J41" s="18"/>
      <c r="K41" s="18"/>
    </row>
    <row r="42" spans="1:11" s="19" customFormat="1" ht="12.75">
      <c r="A42" s="4">
        <v>40</v>
      </c>
      <c r="B42" s="15" t="s">
        <v>187</v>
      </c>
      <c r="C42" s="15" t="s">
        <v>67</v>
      </c>
      <c r="D42" s="16" t="s">
        <v>188</v>
      </c>
      <c r="E42" s="16"/>
      <c r="F42" s="17"/>
      <c r="G42" s="17"/>
      <c r="H42" s="17"/>
      <c r="I42" s="18"/>
      <c r="J42" s="18"/>
      <c r="K42" s="18"/>
    </row>
    <row r="43" spans="1:11" s="19" customFormat="1" ht="25.5">
      <c r="A43" s="4">
        <v>41</v>
      </c>
      <c r="B43" s="15" t="s">
        <v>187</v>
      </c>
      <c r="C43" s="15" t="s">
        <v>38</v>
      </c>
      <c r="D43" s="16" t="s">
        <v>189</v>
      </c>
      <c r="E43" s="16" t="s">
        <v>190</v>
      </c>
      <c r="F43" s="17" t="s">
        <v>191</v>
      </c>
      <c r="G43" s="17" t="s">
        <v>161</v>
      </c>
      <c r="H43" s="17"/>
      <c r="I43" s="18"/>
      <c r="J43" s="18"/>
      <c r="K43" s="18"/>
    </row>
    <row r="44" spans="1:11" s="19" customFormat="1" ht="13.5" thickBot="1">
      <c r="A44" s="4">
        <v>42</v>
      </c>
      <c r="B44" s="15" t="s">
        <v>192</v>
      </c>
      <c r="C44" s="15" t="s">
        <v>47</v>
      </c>
      <c r="D44" s="16" t="s">
        <v>189</v>
      </c>
      <c r="E44" s="16" t="s">
        <v>193</v>
      </c>
      <c r="F44" s="17" t="s">
        <v>194</v>
      </c>
      <c r="G44" s="17" t="s">
        <v>161</v>
      </c>
      <c r="H44" s="17" t="s">
        <v>195</v>
      </c>
      <c r="I44" s="18"/>
      <c r="J44" s="18"/>
      <c r="K44" s="18"/>
    </row>
    <row r="45" spans="1:11" s="14" customFormat="1" ht="38.25">
      <c r="A45" s="9">
        <v>43</v>
      </c>
      <c r="B45" s="10" t="s">
        <v>196</v>
      </c>
      <c r="C45" s="10" t="s">
        <v>55</v>
      </c>
      <c r="D45" s="11" t="s">
        <v>189</v>
      </c>
      <c r="E45" s="11" t="s">
        <v>197</v>
      </c>
      <c r="F45" s="12" t="s">
        <v>198</v>
      </c>
      <c r="G45" s="12" t="s">
        <v>161</v>
      </c>
      <c r="H45" s="12"/>
      <c r="I45" s="13"/>
      <c r="J45" s="13"/>
      <c r="K45" s="13"/>
    </row>
    <row r="46" spans="1:11" s="19" customFormat="1" ht="12.75">
      <c r="A46" s="4">
        <v>44</v>
      </c>
      <c r="B46" s="15" t="s">
        <v>199</v>
      </c>
      <c r="C46" s="15" t="s">
        <v>61</v>
      </c>
      <c r="D46" s="16" t="s">
        <v>189</v>
      </c>
      <c r="E46" s="16" t="s">
        <v>190</v>
      </c>
      <c r="F46" s="17" t="s">
        <v>200</v>
      </c>
      <c r="G46" s="17" t="s">
        <v>161</v>
      </c>
      <c r="H46" s="17"/>
      <c r="I46" s="18"/>
      <c r="J46" s="18"/>
      <c r="K46" s="18"/>
    </row>
    <row r="47" spans="1:11" s="19" customFormat="1" ht="51">
      <c r="A47" s="4">
        <v>45</v>
      </c>
      <c r="B47" s="15" t="s">
        <v>201</v>
      </c>
      <c r="C47" s="15" t="s">
        <v>67</v>
      </c>
      <c r="D47" s="16" t="s">
        <v>189</v>
      </c>
      <c r="E47" s="16" t="s">
        <v>202</v>
      </c>
      <c r="F47" s="17" t="s">
        <v>203</v>
      </c>
      <c r="G47" s="17" t="s">
        <v>161</v>
      </c>
      <c r="H47" s="17"/>
      <c r="I47" s="18"/>
      <c r="J47" s="18"/>
      <c r="K47" s="18"/>
    </row>
    <row r="48" spans="1:11" s="19" customFormat="1" ht="12.75">
      <c r="A48" s="4">
        <v>46</v>
      </c>
      <c r="B48" s="15" t="s">
        <v>201</v>
      </c>
      <c r="C48" s="15" t="s">
        <v>38</v>
      </c>
      <c r="D48" s="16" t="s">
        <v>204</v>
      </c>
      <c r="E48" s="16"/>
      <c r="F48" s="17"/>
      <c r="G48" s="17"/>
      <c r="H48" s="17"/>
      <c r="I48" s="18"/>
      <c r="J48" s="18"/>
      <c r="K48" s="18"/>
    </row>
    <row r="49" spans="1:11" s="19" customFormat="1" ht="13.5" thickBot="1">
      <c r="A49" s="4">
        <v>47</v>
      </c>
      <c r="B49" s="15" t="s">
        <v>205</v>
      </c>
      <c r="C49" s="15" t="s">
        <v>47</v>
      </c>
      <c r="D49" s="16" t="s">
        <v>204</v>
      </c>
      <c r="E49" s="16"/>
      <c r="F49" s="17"/>
      <c r="G49" s="17"/>
      <c r="H49" s="17"/>
      <c r="I49" s="18"/>
      <c r="J49" s="18"/>
      <c r="K49" s="18"/>
    </row>
    <row r="50" spans="1:11" s="14" customFormat="1" ht="25.5">
      <c r="A50" s="9">
        <v>48</v>
      </c>
      <c r="B50" s="10" t="s">
        <v>206</v>
      </c>
      <c r="C50" s="10" t="s">
        <v>55</v>
      </c>
      <c r="D50" s="11" t="s">
        <v>189</v>
      </c>
      <c r="E50" s="11" t="s">
        <v>207</v>
      </c>
      <c r="F50" s="12"/>
      <c r="G50" s="12" t="s">
        <v>208</v>
      </c>
      <c r="H50" s="12"/>
      <c r="I50" s="13"/>
      <c r="J50" s="13"/>
      <c r="K50" s="13"/>
    </row>
    <row r="51" spans="1:11" s="19" customFormat="1" ht="38.25">
      <c r="A51" s="4">
        <v>49</v>
      </c>
      <c r="B51" s="15" t="s">
        <v>209</v>
      </c>
      <c r="C51" s="15" t="s">
        <v>61</v>
      </c>
      <c r="D51" s="16" t="s">
        <v>210</v>
      </c>
      <c r="E51" s="16" t="s">
        <v>211</v>
      </c>
      <c r="F51" s="17"/>
      <c r="G51" s="17"/>
      <c r="H51" s="17"/>
      <c r="I51" s="18"/>
      <c r="J51" s="18"/>
      <c r="K51" s="18"/>
    </row>
    <row r="52" spans="1:11" s="19" customFormat="1" ht="25.5">
      <c r="A52" s="4">
        <v>50</v>
      </c>
      <c r="B52" s="15" t="s">
        <v>212</v>
      </c>
      <c r="C52" s="15" t="s">
        <v>67</v>
      </c>
      <c r="D52" s="16" t="s">
        <v>210</v>
      </c>
      <c r="E52" s="16" t="s">
        <v>213</v>
      </c>
      <c r="F52" s="17"/>
      <c r="G52" s="17"/>
      <c r="H52" s="17"/>
      <c r="I52" s="18"/>
      <c r="J52" s="18"/>
      <c r="K52" s="18"/>
    </row>
    <row r="53" spans="1:11" s="19" customFormat="1" ht="25.5">
      <c r="A53" s="4">
        <v>51</v>
      </c>
      <c r="B53" s="15" t="s">
        <v>212</v>
      </c>
      <c r="C53" s="15" t="s">
        <v>38</v>
      </c>
      <c r="D53" s="16" t="s">
        <v>210</v>
      </c>
      <c r="E53" s="16" t="s">
        <v>214</v>
      </c>
      <c r="F53" s="17"/>
      <c r="G53" s="17"/>
      <c r="H53" s="17"/>
      <c r="I53" s="18"/>
      <c r="J53" s="18"/>
      <c r="K53" s="18"/>
    </row>
    <row r="54" spans="1:11" s="19" customFormat="1" ht="13.5" thickBot="1">
      <c r="A54" s="4">
        <v>52</v>
      </c>
      <c r="B54" s="15" t="s">
        <v>215</v>
      </c>
      <c r="C54" s="15" t="s">
        <v>47</v>
      </c>
      <c r="D54" s="16" t="s">
        <v>216</v>
      </c>
      <c r="E54" s="16"/>
      <c r="F54" s="17"/>
      <c r="G54" s="17"/>
      <c r="H54" s="17"/>
      <c r="I54" s="18"/>
      <c r="J54" s="18"/>
      <c r="K54" s="18"/>
    </row>
    <row r="55" spans="1:11" s="14" customFormat="1" ht="38.25">
      <c r="A55" s="9">
        <v>53</v>
      </c>
      <c r="B55" s="10" t="s">
        <v>217</v>
      </c>
      <c r="C55" s="10" t="s">
        <v>55</v>
      </c>
      <c r="D55" s="11" t="s">
        <v>218</v>
      </c>
      <c r="E55" s="11" t="s">
        <v>219</v>
      </c>
      <c r="F55" s="12"/>
      <c r="G55" s="12" t="s">
        <v>220</v>
      </c>
      <c r="H55" s="12"/>
      <c r="I55" s="13"/>
      <c r="J55" s="13"/>
      <c r="K55" s="13"/>
    </row>
    <row r="56" spans="1:11" s="19" customFormat="1" ht="25.5">
      <c r="A56" s="4">
        <v>54</v>
      </c>
      <c r="B56" s="15" t="s">
        <v>221</v>
      </c>
      <c r="C56" s="15" t="s">
        <v>61</v>
      </c>
      <c r="D56" s="16" t="s">
        <v>218</v>
      </c>
      <c r="E56" s="16" t="s">
        <v>222</v>
      </c>
      <c r="F56" s="17" t="s">
        <v>181</v>
      </c>
      <c r="G56" s="17"/>
      <c r="H56" s="17"/>
      <c r="I56" s="18"/>
      <c r="J56" s="18"/>
      <c r="K56" s="18"/>
    </row>
    <row r="57" spans="1:11" s="19" customFormat="1" ht="25.5">
      <c r="A57" s="4">
        <v>55</v>
      </c>
      <c r="B57" s="15" t="s">
        <v>223</v>
      </c>
      <c r="C57" s="15" t="s">
        <v>67</v>
      </c>
      <c r="D57" s="16" t="s">
        <v>218</v>
      </c>
      <c r="E57" s="16" t="s">
        <v>224</v>
      </c>
      <c r="F57" s="17"/>
      <c r="G57" s="17"/>
      <c r="H57" s="17"/>
      <c r="I57" s="18"/>
      <c r="J57" s="18"/>
      <c r="K57" s="18"/>
    </row>
    <row r="58" spans="1:11" s="19" customFormat="1" ht="12.75">
      <c r="A58" s="4">
        <v>56</v>
      </c>
      <c r="B58" s="15" t="s">
        <v>223</v>
      </c>
      <c r="C58" s="15" t="s">
        <v>38</v>
      </c>
      <c r="D58" s="16" t="s">
        <v>218</v>
      </c>
      <c r="E58" s="16" t="s">
        <v>225</v>
      </c>
      <c r="F58" s="17"/>
      <c r="G58" s="17"/>
      <c r="H58" s="17"/>
      <c r="I58" s="18"/>
      <c r="J58" s="18"/>
      <c r="K58" s="18"/>
    </row>
    <row r="59" spans="1:11" s="19" customFormat="1" ht="26.25" thickBot="1">
      <c r="A59" s="4">
        <v>57</v>
      </c>
      <c r="B59" s="15" t="s">
        <v>226</v>
      </c>
      <c r="C59" s="15" t="s">
        <v>47</v>
      </c>
      <c r="D59" s="16" t="s">
        <v>218</v>
      </c>
      <c r="E59" s="16" t="s">
        <v>227</v>
      </c>
      <c r="F59" s="17"/>
      <c r="G59" s="17"/>
      <c r="H59" s="17"/>
      <c r="I59" s="18"/>
      <c r="J59" s="18"/>
      <c r="K59" s="18"/>
    </row>
    <row r="60" spans="1:11" s="14" customFormat="1" ht="12.75">
      <c r="A60" s="9">
        <v>58</v>
      </c>
      <c r="B60" s="10" t="s">
        <v>228</v>
      </c>
      <c r="C60" s="10" t="s">
        <v>55</v>
      </c>
      <c r="D60" s="11"/>
      <c r="E60" s="11"/>
      <c r="F60" s="12"/>
      <c r="G60" s="12"/>
      <c r="H60" s="12"/>
      <c r="I60" s="13"/>
      <c r="J60" s="13"/>
      <c r="K60" s="13"/>
    </row>
    <row r="61" spans="1:11" s="19" customFormat="1" ht="12.75">
      <c r="A61" s="4">
        <v>59</v>
      </c>
      <c r="B61" s="15" t="s">
        <v>229</v>
      </c>
      <c r="C61" s="15" t="s">
        <v>61</v>
      </c>
      <c r="D61" s="16"/>
      <c r="E61" s="16"/>
      <c r="F61" s="17"/>
      <c r="G61" s="17"/>
      <c r="H61" s="17"/>
      <c r="I61" s="18"/>
      <c r="J61" s="18"/>
      <c r="K61" s="18"/>
    </row>
    <row r="62" spans="1:11" s="19" customFormat="1" ht="12.75">
      <c r="A62" s="4">
        <v>60</v>
      </c>
      <c r="B62" s="15" t="s">
        <v>230</v>
      </c>
      <c r="C62" s="15" t="s">
        <v>67</v>
      </c>
      <c r="D62" s="16"/>
      <c r="E62" s="16"/>
      <c r="F62" s="17"/>
      <c r="G62" s="17"/>
      <c r="H62" s="17"/>
      <c r="I62" s="18"/>
      <c r="J62" s="18"/>
      <c r="K62" s="18"/>
    </row>
    <row r="63" spans="1:11" s="19" customFormat="1" ht="12.75">
      <c r="A63" s="4">
        <v>61</v>
      </c>
      <c r="B63" s="15" t="s">
        <v>230</v>
      </c>
      <c r="C63" s="15" t="s">
        <v>38</v>
      </c>
      <c r="D63" s="16"/>
      <c r="E63" s="16"/>
      <c r="F63" s="17"/>
      <c r="G63" s="17"/>
      <c r="H63" s="17"/>
      <c r="I63" s="18"/>
      <c r="J63" s="18"/>
      <c r="K63" s="18"/>
    </row>
    <row r="64" spans="1:11" s="19" customFormat="1" ht="13.5" thickBot="1">
      <c r="A64" s="4">
        <v>62</v>
      </c>
      <c r="B64" s="15" t="s">
        <v>231</v>
      </c>
      <c r="C64" s="15" t="s">
        <v>47</v>
      </c>
      <c r="D64" s="16"/>
      <c r="E64" s="16"/>
      <c r="F64" s="17"/>
      <c r="G64" s="17"/>
      <c r="H64" s="17"/>
      <c r="I64" s="18"/>
      <c r="J64" s="18"/>
      <c r="K64" s="18"/>
    </row>
    <row r="65" spans="1:11" s="14" customFormat="1" ht="12.75">
      <c r="A65" s="9">
        <v>63</v>
      </c>
      <c r="B65" s="10" t="s">
        <v>232</v>
      </c>
      <c r="C65" s="10" t="s">
        <v>55</v>
      </c>
      <c r="D65" s="11"/>
      <c r="E65" s="11"/>
      <c r="F65" s="12"/>
      <c r="G65" s="12"/>
      <c r="H65" s="12"/>
      <c r="I65" s="13"/>
      <c r="J65" s="13"/>
      <c r="K65" s="13"/>
    </row>
    <row r="66" spans="1:11" s="19" customFormat="1" ht="12.75">
      <c r="A66" s="4">
        <v>64</v>
      </c>
      <c r="B66" s="15" t="s">
        <v>233</v>
      </c>
      <c r="C66" s="15" t="s">
        <v>61</v>
      </c>
      <c r="D66" s="16"/>
      <c r="E66" s="16"/>
      <c r="F66" s="17"/>
      <c r="G66" s="17"/>
      <c r="H66" s="17"/>
      <c r="I66" s="18"/>
      <c r="J66" s="18"/>
      <c r="K66" s="18"/>
    </row>
    <row r="67" spans="1:11" s="19" customFormat="1" ht="12.75">
      <c r="A67" s="4">
        <v>65</v>
      </c>
      <c r="B67" s="15" t="s">
        <v>234</v>
      </c>
      <c r="C67" s="15" t="s">
        <v>67</v>
      </c>
      <c r="D67" s="16"/>
      <c r="E67" s="16"/>
      <c r="F67" s="17"/>
      <c r="G67" s="17"/>
      <c r="H67" s="17"/>
      <c r="I67" s="18"/>
      <c r="J67" s="18"/>
      <c r="K67" s="18"/>
    </row>
    <row r="68" spans="1:11" s="19" customFormat="1" ht="12.75">
      <c r="A68" s="4">
        <v>66</v>
      </c>
      <c r="B68" s="15" t="s">
        <v>234</v>
      </c>
      <c r="C68" s="15" t="s">
        <v>38</v>
      </c>
      <c r="D68" s="16"/>
      <c r="E68" s="16"/>
      <c r="F68" s="17"/>
      <c r="G68" s="17"/>
      <c r="H68" s="17"/>
      <c r="I68" s="18"/>
      <c r="J68" s="18"/>
      <c r="K68" s="18"/>
    </row>
    <row r="69" spans="1:11" s="19" customFormat="1" ht="13.5" thickBot="1">
      <c r="A69" s="4">
        <v>67</v>
      </c>
      <c r="B69" s="15" t="s">
        <v>235</v>
      </c>
      <c r="C69" s="15" t="s">
        <v>47</v>
      </c>
      <c r="D69" s="16" t="s">
        <v>236</v>
      </c>
      <c r="E69" s="16"/>
      <c r="F69" s="17"/>
      <c r="G69" s="17"/>
      <c r="H69" s="17"/>
      <c r="I69" s="18"/>
      <c r="J69" s="18"/>
      <c r="K69" s="18"/>
    </row>
    <row r="70" spans="1:11" s="30" customFormat="1" ht="12.75">
      <c r="A70" s="29"/>
      <c r="B70" s="10"/>
      <c r="C70" s="10"/>
      <c r="D70" s="11"/>
      <c r="E70" s="11"/>
      <c r="F70" s="12"/>
      <c r="G70" s="12"/>
      <c r="H70" s="12"/>
      <c r="I70" s="13"/>
      <c r="J70" s="13"/>
      <c r="K70" s="13"/>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
  <dimension ref="A1:AY27"/>
  <sheetViews>
    <sheetView workbookViewId="0" topLeftCell="A1">
      <selection activeCell="BB29" sqref="BB29"/>
    </sheetView>
  </sheetViews>
  <sheetFormatPr defaultColWidth="9.140625" defaultRowHeight="12.75"/>
  <cols>
    <col min="1" max="1" width="3.140625" style="0" bestFit="1" customWidth="1"/>
    <col min="2" max="2" width="8.8515625" style="0" customWidth="1"/>
    <col min="3" max="3" width="16.8515625" style="0" customWidth="1"/>
    <col min="4" max="4" width="6.00390625" style="0" customWidth="1"/>
    <col min="5" max="7" width="4.8515625" style="0" hidden="1" customWidth="1"/>
    <col min="8" max="8" width="5.00390625" style="0" hidden="1" customWidth="1"/>
    <col min="9" max="9" width="5.8515625" style="0" hidden="1" customWidth="1"/>
    <col min="10" max="10" width="4.140625" style="35" hidden="1" customWidth="1"/>
    <col min="11" max="27" width="3.421875" style="35" hidden="1" customWidth="1"/>
    <col min="28" max="28" width="1.57421875" style="35" hidden="1" customWidth="1"/>
    <col min="29" max="32" width="3.421875" style="35" hidden="1" customWidth="1"/>
    <col min="33" max="35" width="3.421875" style="0" hidden="1" customWidth="1"/>
    <col min="36" max="36" width="4.00390625" style="35" hidden="1" customWidth="1"/>
    <col min="37" max="37" width="3.421875" style="35" hidden="1" customWidth="1"/>
    <col min="38" max="38" width="3.28125" style="35" hidden="1" customWidth="1"/>
    <col min="39" max="39" width="3.421875" style="35" hidden="1" customWidth="1"/>
    <col min="40" max="40" width="5.57421875" style="35" hidden="1" customWidth="1"/>
    <col min="41" max="41" width="6.8515625" style="35" hidden="1" customWidth="1"/>
    <col min="42" max="42" width="5.7109375" style="35" hidden="1" customWidth="1"/>
    <col min="43" max="43" width="4.57421875" style="35" hidden="1" customWidth="1"/>
    <col min="44" max="45" width="3.421875" style="35" customWidth="1"/>
    <col min="46" max="46" width="4.28125" style="35" customWidth="1"/>
    <col min="47" max="57" width="3.421875" style="35" customWidth="1"/>
  </cols>
  <sheetData>
    <row r="1" spans="10:47" ht="12.75">
      <c r="J1" s="33">
        <v>38611</v>
      </c>
      <c r="K1" s="33">
        <v>38616</v>
      </c>
      <c r="L1" s="33">
        <v>38618</v>
      </c>
      <c r="M1" s="33">
        <v>38618</v>
      </c>
      <c r="N1" s="33">
        <v>38644</v>
      </c>
      <c r="O1" s="33">
        <v>38644</v>
      </c>
      <c r="P1" s="33">
        <v>38658</v>
      </c>
      <c r="Q1" s="33">
        <v>38659</v>
      </c>
      <c r="R1" s="33">
        <v>38659</v>
      </c>
      <c r="S1" s="33">
        <v>38666</v>
      </c>
      <c r="T1" s="33">
        <v>38670</v>
      </c>
      <c r="U1" s="33">
        <v>38674</v>
      </c>
      <c r="V1" s="33">
        <v>38678</v>
      </c>
      <c r="W1" s="33">
        <v>38678</v>
      </c>
      <c r="X1" s="33">
        <v>38680</v>
      </c>
      <c r="Y1" s="33">
        <v>38684</v>
      </c>
      <c r="Z1" s="33">
        <v>38687</v>
      </c>
      <c r="AA1" s="33">
        <v>38688</v>
      </c>
      <c r="AB1" s="33">
        <v>38693</v>
      </c>
      <c r="AC1" s="33">
        <v>38722</v>
      </c>
      <c r="AD1" s="33">
        <v>38729</v>
      </c>
      <c r="AE1" s="33">
        <v>38737</v>
      </c>
      <c r="AF1" s="33">
        <v>38743</v>
      </c>
      <c r="AG1" s="34">
        <v>38751</v>
      </c>
      <c r="AH1" s="33">
        <v>38754</v>
      </c>
      <c r="AI1" s="34">
        <v>38756</v>
      </c>
      <c r="AJ1" s="33">
        <v>38776</v>
      </c>
      <c r="AK1" s="33">
        <v>38751</v>
      </c>
      <c r="AL1" s="33">
        <v>38779</v>
      </c>
      <c r="AM1" s="33">
        <v>38779</v>
      </c>
      <c r="AN1" s="33">
        <v>38785</v>
      </c>
      <c r="AO1" s="33">
        <v>38791</v>
      </c>
      <c r="AP1" s="33">
        <v>38796</v>
      </c>
      <c r="AQ1" s="33">
        <v>38807</v>
      </c>
      <c r="AR1" s="33">
        <v>38831</v>
      </c>
      <c r="AS1" s="33">
        <v>38842</v>
      </c>
      <c r="AT1" s="33">
        <v>38848</v>
      </c>
      <c r="AU1" s="33">
        <v>38852</v>
      </c>
    </row>
    <row r="2" spans="10:47" ht="12.75">
      <c r="J2" s="35">
        <v>36</v>
      </c>
      <c r="K2" s="35">
        <v>26</v>
      </c>
      <c r="L2" s="35">
        <v>6</v>
      </c>
      <c r="M2" s="35">
        <v>30</v>
      </c>
      <c r="N2" s="35">
        <v>13</v>
      </c>
      <c r="O2" s="35">
        <v>5</v>
      </c>
      <c r="P2" s="35">
        <v>10</v>
      </c>
      <c r="Q2" s="35">
        <v>22</v>
      </c>
      <c r="R2" s="35">
        <v>37</v>
      </c>
      <c r="S2" s="35">
        <v>10</v>
      </c>
      <c r="T2" s="35">
        <v>44</v>
      </c>
      <c r="U2" s="35">
        <v>42</v>
      </c>
      <c r="V2" s="35">
        <v>20</v>
      </c>
      <c r="W2" s="35">
        <v>61</v>
      </c>
      <c r="X2" s="35">
        <v>15</v>
      </c>
      <c r="Y2" s="35">
        <v>3</v>
      </c>
      <c r="Z2" s="35">
        <v>37</v>
      </c>
      <c r="AA2" s="35">
        <v>16</v>
      </c>
      <c r="AB2" s="35">
        <v>18</v>
      </c>
      <c r="AC2" s="35">
        <v>1</v>
      </c>
      <c r="AD2" s="35">
        <v>12</v>
      </c>
      <c r="AE2" s="35">
        <v>21</v>
      </c>
      <c r="AF2" s="35">
        <v>1</v>
      </c>
      <c r="AG2" s="35">
        <v>1</v>
      </c>
      <c r="AH2" s="35">
        <v>1</v>
      </c>
      <c r="AI2" s="35">
        <v>85</v>
      </c>
      <c r="AJ2" s="35">
        <v>1</v>
      </c>
      <c r="AK2" s="35">
        <v>36</v>
      </c>
      <c r="AL2" s="35">
        <v>10</v>
      </c>
      <c r="AM2" s="35">
        <v>1</v>
      </c>
      <c r="AN2" s="35">
        <v>28</v>
      </c>
      <c r="AO2" s="35">
        <v>5</v>
      </c>
      <c r="AP2" s="35">
        <v>20</v>
      </c>
      <c r="AQ2" s="35">
        <v>5</v>
      </c>
      <c r="AR2" s="35">
        <v>24</v>
      </c>
      <c r="AS2" s="35">
        <v>1</v>
      </c>
      <c r="AT2" s="35">
        <v>110</v>
      </c>
      <c r="AU2" s="35">
        <v>44</v>
      </c>
    </row>
    <row r="3" spans="4:47" s="90" customFormat="1" ht="132.75" customHeight="1">
      <c r="D3" s="90" t="s">
        <v>242</v>
      </c>
      <c r="E3" s="90" t="s">
        <v>238</v>
      </c>
      <c r="F3" s="90" t="s">
        <v>239</v>
      </c>
      <c r="G3" s="90" t="s">
        <v>240</v>
      </c>
      <c r="H3" s="90" t="s">
        <v>241</v>
      </c>
      <c r="I3" s="90" t="s">
        <v>243</v>
      </c>
      <c r="J3" s="90" t="s">
        <v>71</v>
      </c>
      <c r="K3" s="90" t="s">
        <v>244</v>
      </c>
      <c r="L3" s="90" t="s">
        <v>245</v>
      </c>
      <c r="M3" s="90" t="s">
        <v>246</v>
      </c>
      <c r="N3" s="90" t="s">
        <v>247</v>
      </c>
      <c r="O3" s="90" t="s">
        <v>248</v>
      </c>
      <c r="P3" s="90" t="s">
        <v>249</v>
      </c>
      <c r="Q3" s="90" t="s">
        <v>250</v>
      </c>
      <c r="R3" s="90" t="s">
        <v>251</v>
      </c>
      <c r="S3" s="90" t="s">
        <v>252</v>
      </c>
      <c r="T3" s="90" t="s">
        <v>253</v>
      </c>
      <c r="U3" s="90" t="s">
        <v>254</v>
      </c>
      <c r="V3" s="90" t="s">
        <v>255</v>
      </c>
      <c r="W3" s="90" t="s">
        <v>256</v>
      </c>
      <c r="X3" s="90" t="s">
        <v>257</v>
      </c>
      <c r="Y3" s="90" t="s">
        <v>258</v>
      </c>
      <c r="Z3" s="90" t="s">
        <v>259</v>
      </c>
      <c r="AA3" s="90" t="s">
        <v>260</v>
      </c>
      <c r="AB3" s="90" t="s">
        <v>261</v>
      </c>
      <c r="AC3" s="90" t="s">
        <v>262</v>
      </c>
      <c r="AD3" s="90" t="s">
        <v>263</v>
      </c>
      <c r="AE3" s="90" t="s">
        <v>264</v>
      </c>
      <c r="AF3" s="90" t="s">
        <v>265</v>
      </c>
      <c r="AG3" s="90" t="s">
        <v>266</v>
      </c>
      <c r="AH3" s="90" t="s">
        <v>267</v>
      </c>
      <c r="AI3" s="90" t="s">
        <v>268</v>
      </c>
      <c r="AJ3" s="90" t="s">
        <v>269</v>
      </c>
      <c r="AK3" s="90" t="s">
        <v>270</v>
      </c>
      <c r="AL3" s="90" t="s">
        <v>237</v>
      </c>
      <c r="AM3" s="90" t="s">
        <v>271</v>
      </c>
      <c r="AN3" s="90" t="s">
        <v>272</v>
      </c>
      <c r="AO3" s="90" t="s">
        <v>273</v>
      </c>
      <c r="AP3" s="90" t="s">
        <v>274</v>
      </c>
      <c r="AQ3" s="90" t="s">
        <v>275</v>
      </c>
      <c r="AR3" s="90" t="s">
        <v>276</v>
      </c>
      <c r="AS3" s="90" t="s">
        <v>277</v>
      </c>
      <c r="AT3" s="90" t="s">
        <v>278</v>
      </c>
      <c r="AU3" s="90" t="s">
        <v>279</v>
      </c>
    </row>
    <row r="4" spans="1:47" ht="12.75">
      <c r="A4">
        <v>1</v>
      </c>
      <c r="B4" s="36" t="s">
        <v>280</v>
      </c>
      <c r="C4" t="s">
        <v>281</v>
      </c>
      <c r="D4" s="37">
        <f aca="true" t="shared" si="0" ref="D4:D26">AVERAGE(AR4/AR$2,AS4/AS$2,AT4/AT$2,AU4/AU$2)</f>
        <v>0.5681818181818181</v>
      </c>
      <c r="E4" s="37">
        <f aca="true" t="shared" si="1" ref="E4:E27">AVERAGE(J4/J$2,K4/K$2,L4/L$2,M4/M$2,N4/N$2,O4/O$2,P4/P$2,Q4/Q$2,R4/R$2,S4/S$2,T4/T$2,U4/U$2,V4/V$2,W4/W$2,X4/X$2,Y4/Y$2,Z4/Z$2,AA4/AA$2,AB4/AB$2)</f>
        <v>0.5906633354001776</v>
      </c>
      <c r="F4" s="37">
        <f aca="true" t="shared" si="2" ref="F4:F27">AVERAGE(J4/J$2,K4/K$2,L4/L$2,M4/M$2,N4/N$2,O4/O$2)</f>
        <v>0.6474358974358975</v>
      </c>
      <c r="G4" s="37">
        <f aca="true" t="shared" si="3" ref="G4:G27">AVERAGE(P4/P$2,Q4/Q$2,R4/R$2,S4/S$2,T4/T$2,U4/U$2,V4/V$2,W4/W$2,X4/X$2,Y4/Y$2,Z4/Z$2,AA4/AA$2,AB4/AB$2)</f>
        <v>0.5644606144606146</v>
      </c>
      <c r="H4" s="37">
        <f aca="true" t="shared" si="4" ref="H4:H27">AVERAGE(AC4/AC$2,AD4/AD$2,AE4/AE$2,AF4/AF$2,AG4/AG$2,AH4/AH$2,AI4/AI$2)</f>
        <v>0.36144457783113243</v>
      </c>
      <c r="I4" s="37">
        <f aca="true" t="shared" si="5" ref="I4:I27">AVERAGE(AJ4/AJ$2,AK4/AK$2,AL4/AL$2,AM4/AM$2,AN4/AN$2,AO4/AO$2,AP4/AP$2,AQ4/AQ$2)</f>
        <v>0.5960317460317461</v>
      </c>
      <c r="J4" s="35">
        <v>36</v>
      </c>
      <c r="K4" s="35">
        <v>17</v>
      </c>
      <c r="L4" s="35">
        <v>6</v>
      </c>
      <c r="N4" s="35">
        <v>3</v>
      </c>
      <c r="O4" s="35">
        <v>5</v>
      </c>
      <c r="P4" s="35">
        <v>6</v>
      </c>
      <c r="Q4" s="38"/>
      <c r="R4" s="38"/>
      <c r="S4" s="35">
        <v>9</v>
      </c>
      <c r="T4" s="35">
        <v>44</v>
      </c>
      <c r="V4" s="35">
        <v>19</v>
      </c>
      <c r="W4" s="35">
        <v>61</v>
      </c>
      <c r="X4" s="35">
        <v>6</v>
      </c>
      <c r="Y4" s="35">
        <v>2</v>
      </c>
      <c r="Z4" s="35">
        <v>16</v>
      </c>
      <c r="AA4" s="35">
        <v>16</v>
      </c>
      <c r="AB4" s="35">
        <v>7</v>
      </c>
      <c r="AC4" s="35">
        <v>1</v>
      </c>
      <c r="AD4" s="35">
        <v>4</v>
      </c>
      <c r="AE4" s="35">
        <v>3</v>
      </c>
      <c r="AH4" s="39">
        <f>35/60</f>
        <v>0.5833333333333334</v>
      </c>
      <c r="AI4" s="40">
        <v>40</v>
      </c>
      <c r="AJ4" s="35">
        <f>7/7</f>
        <v>1</v>
      </c>
      <c r="AK4" s="35">
        <v>13</v>
      </c>
      <c r="AL4" s="35">
        <v>10</v>
      </c>
      <c r="AM4" s="35">
        <f>10/10</f>
        <v>1</v>
      </c>
      <c r="AN4" s="35">
        <v>17</v>
      </c>
      <c r="AO4" s="35">
        <v>2</v>
      </c>
      <c r="AP4" s="41"/>
      <c r="AQ4" s="35">
        <v>2</v>
      </c>
      <c r="AR4" s="42">
        <v>24</v>
      </c>
      <c r="AT4" s="35">
        <v>110</v>
      </c>
      <c r="AU4" s="35">
        <v>12</v>
      </c>
    </row>
    <row r="5" spans="1:51" ht="12.75">
      <c r="A5">
        <v>2</v>
      </c>
      <c r="B5" s="36" t="s">
        <v>282</v>
      </c>
      <c r="C5" t="s">
        <v>283</v>
      </c>
      <c r="D5" s="37">
        <f t="shared" si="0"/>
        <v>0.8159090909090909</v>
      </c>
      <c r="E5" s="37">
        <f t="shared" si="1"/>
        <v>0.5203440702146483</v>
      </c>
      <c r="F5" s="37">
        <f t="shared" si="2"/>
        <v>0.3767806267806268</v>
      </c>
      <c r="G5" s="37">
        <f t="shared" si="3"/>
        <v>0.5866041210303506</v>
      </c>
      <c r="H5" s="37">
        <f t="shared" si="4"/>
        <v>0.36708683473389353</v>
      </c>
      <c r="I5" s="37">
        <f t="shared" si="5"/>
        <v>0.652952380952381</v>
      </c>
      <c r="J5" s="35">
        <v>26</v>
      </c>
      <c r="K5" s="35">
        <v>14</v>
      </c>
      <c r="L5" s="38"/>
      <c r="M5" s="38"/>
      <c r="N5" s="35">
        <v>0</v>
      </c>
      <c r="O5" s="35">
        <v>5</v>
      </c>
      <c r="P5" s="35">
        <v>6</v>
      </c>
      <c r="Q5" s="35">
        <v>20</v>
      </c>
      <c r="R5" s="35">
        <v>29</v>
      </c>
      <c r="S5" s="35">
        <v>5</v>
      </c>
      <c r="T5" s="35">
        <v>44</v>
      </c>
      <c r="V5" s="35">
        <v>8</v>
      </c>
      <c r="W5" s="35">
        <v>59</v>
      </c>
      <c r="X5" s="35">
        <v>13</v>
      </c>
      <c r="Y5" s="35">
        <v>2</v>
      </c>
      <c r="Z5" s="35">
        <v>16</v>
      </c>
      <c r="AA5" s="35">
        <v>8</v>
      </c>
      <c r="AB5" s="38"/>
      <c r="AC5" s="35">
        <v>1</v>
      </c>
      <c r="AD5" s="38"/>
      <c r="AE5" s="35">
        <v>14</v>
      </c>
      <c r="AF5" s="38"/>
      <c r="AG5">
        <f>7/20</f>
        <v>0.35</v>
      </c>
      <c r="AH5" s="43"/>
      <c r="AI5" s="40">
        <v>47</v>
      </c>
      <c r="AJ5" s="35">
        <f>9/10</f>
        <v>0.9</v>
      </c>
      <c r="AK5" s="35">
        <v>21</v>
      </c>
      <c r="AL5" s="35">
        <v>10</v>
      </c>
      <c r="AM5" s="35">
        <f>11/11</f>
        <v>1</v>
      </c>
      <c r="AN5" s="35">
        <v>13</v>
      </c>
      <c r="AO5" s="35">
        <v>3.56</v>
      </c>
      <c r="AP5" s="38"/>
      <c r="AQ5" s="35">
        <v>2.82</v>
      </c>
      <c r="AR5" s="35">
        <v>24</v>
      </c>
      <c r="AS5" s="35">
        <v>1</v>
      </c>
      <c r="AT5" s="35">
        <v>109</v>
      </c>
      <c r="AU5" s="35">
        <v>12</v>
      </c>
      <c r="AY5" s="147" t="s">
        <v>382</v>
      </c>
    </row>
    <row r="6" spans="1:47" ht="12.75">
      <c r="A6">
        <v>3</v>
      </c>
      <c r="B6" s="36" t="s">
        <v>284</v>
      </c>
      <c r="C6" t="s">
        <v>285</v>
      </c>
      <c r="D6" s="37">
        <f t="shared" si="0"/>
        <v>0.7509469696969697</v>
      </c>
      <c r="E6" s="37">
        <f t="shared" si="1"/>
        <v>0.5363309442256811</v>
      </c>
      <c r="F6" s="37">
        <f t="shared" si="2"/>
        <v>0.30299145299145297</v>
      </c>
      <c r="G6" s="37">
        <f t="shared" si="3"/>
        <v>0.644026094026094</v>
      </c>
      <c r="H6" s="37">
        <f t="shared" si="4"/>
        <v>0.5229491796718688</v>
      </c>
      <c r="I6" s="37">
        <f t="shared" si="5"/>
        <v>0.7121459096459096</v>
      </c>
      <c r="J6" s="35">
        <v>12</v>
      </c>
      <c r="K6" s="35">
        <v>15</v>
      </c>
      <c r="L6" s="35">
        <v>0</v>
      </c>
      <c r="N6" s="35">
        <v>4</v>
      </c>
      <c r="O6" s="35">
        <v>3</v>
      </c>
      <c r="P6" s="42">
        <v>7</v>
      </c>
      <c r="Q6" s="38"/>
      <c r="R6" s="38"/>
      <c r="S6" s="35">
        <v>9</v>
      </c>
      <c r="T6" s="35">
        <v>43</v>
      </c>
      <c r="U6" s="35">
        <v>30</v>
      </c>
      <c r="V6" s="35">
        <v>18</v>
      </c>
      <c r="W6" s="35">
        <v>61</v>
      </c>
      <c r="X6" s="35">
        <v>11</v>
      </c>
      <c r="Y6" s="35">
        <v>2</v>
      </c>
      <c r="Z6" s="35">
        <v>33</v>
      </c>
      <c r="AA6" s="35">
        <v>8</v>
      </c>
      <c r="AB6" s="35">
        <v>7</v>
      </c>
      <c r="AC6" s="35">
        <v>1</v>
      </c>
      <c r="AD6" s="35">
        <v>5</v>
      </c>
      <c r="AE6" s="35">
        <v>12</v>
      </c>
      <c r="AF6" s="35">
        <f>1/3</f>
        <v>0.3333333333333333</v>
      </c>
      <c r="AH6">
        <f>38/60</f>
        <v>0.6333333333333333</v>
      </c>
      <c r="AI6" s="40">
        <v>60</v>
      </c>
      <c r="AJ6" s="35">
        <f>20/26</f>
        <v>0.7692307692307693</v>
      </c>
      <c r="AK6" s="35">
        <v>26</v>
      </c>
      <c r="AL6" s="35">
        <v>10</v>
      </c>
      <c r="AM6" s="35">
        <f>7/10</f>
        <v>0.7</v>
      </c>
      <c r="AN6" s="35">
        <v>15</v>
      </c>
      <c r="AO6" s="35">
        <v>4.85</v>
      </c>
      <c r="AP6" s="41"/>
      <c r="AQ6" s="35">
        <v>5</v>
      </c>
      <c r="AR6" s="35">
        <v>23</v>
      </c>
      <c r="AS6" s="35">
        <v>1</v>
      </c>
      <c r="AT6" s="35">
        <v>100</v>
      </c>
      <c r="AU6" s="35">
        <v>6</v>
      </c>
    </row>
    <row r="7" spans="1:51" ht="12.75">
      <c r="A7">
        <v>4</v>
      </c>
      <c r="B7" s="36" t="s">
        <v>286</v>
      </c>
      <c r="C7" t="s">
        <v>287</v>
      </c>
      <c r="D7" s="37">
        <f t="shared" si="0"/>
        <v>0.5645833333333333</v>
      </c>
      <c r="E7" s="37">
        <f t="shared" si="1"/>
        <v>0</v>
      </c>
      <c r="F7" s="37">
        <f t="shared" si="2"/>
        <v>0</v>
      </c>
      <c r="G7" s="37">
        <f t="shared" si="3"/>
        <v>0</v>
      </c>
      <c r="H7" s="37">
        <f t="shared" si="4"/>
        <v>0.257703081232493</v>
      </c>
      <c r="I7" s="37">
        <f t="shared" si="5"/>
        <v>0.5671528471528472</v>
      </c>
      <c r="J7" s="38"/>
      <c r="K7" s="38"/>
      <c r="L7" s="38"/>
      <c r="M7" s="38"/>
      <c r="N7" s="38"/>
      <c r="O7" s="38"/>
      <c r="P7" s="38"/>
      <c r="Q7" s="38"/>
      <c r="R7" s="38"/>
      <c r="S7" s="38"/>
      <c r="T7" s="38"/>
      <c r="U7" s="38"/>
      <c r="V7" s="38"/>
      <c r="W7" s="38"/>
      <c r="X7" s="38"/>
      <c r="Y7" s="38"/>
      <c r="Z7" s="38"/>
      <c r="AA7" s="38"/>
      <c r="AB7" s="38"/>
      <c r="AC7" s="38"/>
      <c r="AD7" s="38"/>
      <c r="AE7" s="38"/>
      <c r="AF7" s="38"/>
      <c r="AG7" s="44"/>
      <c r="AH7">
        <f>28/30</f>
        <v>0.9333333333333333</v>
      </c>
      <c r="AI7" s="40">
        <v>74</v>
      </c>
      <c r="AJ7" s="35">
        <f>17/26</f>
        <v>0.6538461538461539</v>
      </c>
      <c r="AK7" s="38"/>
      <c r="AL7" s="38"/>
      <c r="AM7" s="42">
        <f>10/11</f>
        <v>0.9090909090909091</v>
      </c>
      <c r="AN7" s="35">
        <v>13</v>
      </c>
      <c r="AO7" s="35">
        <v>4.36</v>
      </c>
      <c r="AP7" s="35">
        <v>19</v>
      </c>
      <c r="AQ7" s="35">
        <v>3.44</v>
      </c>
      <c r="AR7" s="35">
        <v>23</v>
      </c>
      <c r="AT7" s="35">
        <v>108</v>
      </c>
      <c r="AU7" s="35">
        <v>14</v>
      </c>
      <c r="AY7" s="147" t="s">
        <v>385</v>
      </c>
    </row>
    <row r="8" spans="1:47" ht="12.75">
      <c r="A8">
        <v>5</v>
      </c>
      <c r="B8" s="36" t="s">
        <v>288</v>
      </c>
      <c r="C8" t="s">
        <v>289</v>
      </c>
      <c r="D8" s="37">
        <f t="shared" si="0"/>
        <v>0.5670454545454546</v>
      </c>
      <c r="E8" s="37">
        <f t="shared" si="1"/>
        <v>0.32425417718774063</v>
      </c>
      <c r="F8" s="37">
        <f t="shared" si="2"/>
        <v>0.1524928774928775</v>
      </c>
      <c r="G8" s="37">
        <f t="shared" si="3"/>
        <v>0.4035286232007544</v>
      </c>
      <c r="H8" s="37">
        <f t="shared" si="4"/>
        <v>0.4474139655862345</v>
      </c>
      <c r="I8" s="37">
        <f t="shared" si="5"/>
        <v>0.7797264239028946</v>
      </c>
      <c r="J8" s="35">
        <v>1</v>
      </c>
      <c r="K8" s="35">
        <v>0</v>
      </c>
      <c r="M8" s="35">
        <v>4</v>
      </c>
      <c r="N8" s="35">
        <v>2</v>
      </c>
      <c r="O8" s="35">
        <v>3</v>
      </c>
      <c r="P8" s="45"/>
      <c r="Q8" s="35">
        <v>22</v>
      </c>
      <c r="R8" s="35">
        <v>26</v>
      </c>
      <c r="S8" s="35">
        <v>8</v>
      </c>
      <c r="T8" s="35">
        <v>44</v>
      </c>
      <c r="W8" s="35">
        <v>25</v>
      </c>
      <c r="X8" s="35">
        <v>10</v>
      </c>
      <c r="Z8" s="38"/>
      <c r="AA8" s="46"/>
      <c r="AB8" s="35">
        <v>12</v>
      </c>
      <c r="AC8" s="35">
        <v>1</v>
      </c>
      <c r="AE8" s="35">
        <v>11</v>
      </c>
      <c r="AH8" s="39">
        <f>30/32</f>
        <v>0.9375</v>
      </c>
      <c r="AI8" s="40">
        <v>57</v>
      </c>
      <c r="AJ8" s="35">
        <f>16/17</f>
        <v>0.9411764705882353</v>
      </c>
      <c r="AK8" s="35">
        <v>28</v>
      </c>
      <c r="AL8" s="35">
        <v>10</v>
      </c>
      <c r="AM8" s="35">
        <f>10/10</f>
        <v>1</v>
      </c>
      <c r="AN8" s="35">
        <v>18</v>
      </c>
      <c r="AO8" s="35">
        <v>4.56</v>
      </c>
      <c r="AP8" s="38"/>
      <c r="AQ8" s="35">
        <v>4.82</v>
      </c>
      <c r="AR8" s="35">
        <v>24</v>
      </c>
      <c r="AT8" s="35">
        <v>82</v>
      </c>
      <c r="AU8" s="35">
        <v>23</v>
      </c>
    </row>
    <row r="9" spans="1:51" ht="12.75">
      <c r="A9">
        <v>6</v>
      </c>
      <c r="B9" s="36" t="s">
        <v>290</v>
      </c>
      <c r="C9" t="s">
        <v>291</v>
      </c>
      <c r="D9" s="37">
        <f t="shared" si="0"/>
        <v>0.75</v>
      </c>
      <c r="E9" s="37">
        <f t="shared" si="1"/>
        <v>0</v>
      </c>
      <c r="F9" s="37">
        <f t="shared" si="2"/>
        <v>0</v>
      </c>
      <c r="G9" s="37">
        <f t="shared" si="3"/>
        <v>0</v>
      </c>
      <c r="H9" s="37">
        <f t="shared" si="4"/>
        <v>0.07563025210084033</v>
      </c>
      <c r="I9" s="37">
        <f t="shared" si="5"/>
        <v>0.6838214285714287</v>
      </c>
      <c r="J9" s="38"/>
      <c r="K9" s="38"/>
      <c r="L9" s="38"/>
      <c r="M9" s="38"/>
      <c r="N9" s="38"/>
      <c r="O9" s="38"/>
      <c r="P9" s="38"/>
      <c r="Q9" s="38"/>
      <c r="R9" s="38"/>
      <c r="S9" s="38"/>
      <c r="T9" s="38"/>
      <c r="U9" s="38"/>
      <c r="V9" s="38"/>
      <c r="W9" s="38"/>
      <c r="X9" s="38"/>
      <c r="Y9" s="38"/>
      <c r="Z9" s="38"/>
      <c r="AA9" s="38"/>
      <c r="AB9" s="38"/>
      <c r="AC9" s="38"/>
      <c r="AD9" s="38"/>
      <c r="AE9" s="38"/>
      <c r="AF9" s="38"/>
      <c r="AG9" s="44"/>
      <c r="AH9" s="44"/>
      <c r="AI9" s="40">
        <v>45</v>
      </c>
      <c r="AJ9" s="35">
        <f>6/6</f>
        <v>1</v>
      </c>
      <c r="AK9" s="35">
        <v>27</v>
      </c>
      <c r="AL9" s="38"/>
      <c r="AM9" s="35">
        <f>13/13</f>
        <v>1</v>
      </c>
      <c r="AN9" s="35">
        <v>26</v>
      </c>
      <c r="AO9" s="35">
        <v>2</v>
      </c>
      <c r="AP9" s="35">
        <v>20</v>
      </c>
      <c r="AQ9" s="35">
        <v>1.96</v>
      </c>
      <c r="AR9" s="35">
        <v>24</v>
      </c>
      <c r="AT9" s="35">
        <v>110</v>
      </c>
      <c r="AU9" s="35">
        <v>44</v>
      </c>
      <c r="AY9" s="147" t="s">
        <v>383</v>
      </c>
    </row>
    <row r="10" spans="1:47" ht="12.75">
      <c r="A10">
        <v>7</v>
      </c>
      <c r="B10" s="36" t="s">
        <v>292</v>
      </c>
      <c r="C10" t="s">
        <v>293</v>
      </c>
      <c r="D10" s="37">
        <f t="shared" si="0"/>
        <v>0.4859848484848485</v>
      </c>
      <c r="E10" s="37">
        <f t="shared" si="1"/>
        <v>0</v>
      </c>
      <c r="F10" s="37">
        <f t="shared" si="2"/>
        <v>0</v>
      </c>
      <c r="G10" s="37">
        <f t="shared" si="3"/>
        <v>0</v>
      </c>
      <c r="H10" s="37">
        <f t="shared" si="4"/>
        <v>0.21008403361344538</v>
      </c>
      <c r="I10" s="37">
        <f t="shared" si="5"/>
        <v>0.6856813186813187</v>
      </c>
      <c r="J10" s="38"/>
      <c r="K10" s="38"/>
      <c r="L10" s="38"/>
      <c r="M10" s="38"/>
      <c r="N10" s="38"/>
      <c r="O10" s="38"/>
      <c r="P10" s="38"/>
      <c r="Q10" s="38"/>
      <c r="R10" s="38"/>
      <c r="S10" s="38"/>
      <c r="T10" s="38"/>
      <c r="U10" s="38"/>
      <c r="V10" s="38"/>
      <c r="W10" s="38"/>
      <c r="X10" s="38"/>
      <c r="Y10" s="38"/>
      <c r="Z10" s="38"/>
      <c r="AA10" s="38"/>
      <c r="AB10" s="38"/>
      <c r="AC10" s="38"/>
      <c r="AD10" s="38"/>
      <c r="AE10" s="38"/>
      <c r="AF10" s="38"/>
      <c r="AG10" s="44"/>
      <c r="AH10" s="39">
        <f>10/10</f>
        <v>1</v>
      </c>
      <c r="AI10" s="40">
        <v>40</v>
      </c>
      <c r="AJ10" s="35">
        <f>9/13</f>
        <v>0.6923076923076923</v>
      </c>
      <c r="AK10" s="35">
        <v>27</v>
      </c>
      <c r="AL10" s="35">
        <v>10</v>
      </c>
      <c r="AM10" s="42">
        <f>11/11</f>
        <v>1</v>
      </c>
      <c r="AN10" s="35">
        <v>17</v>
      </c>
      <c r="AO10" s="35">
        <v>0.64</v>
      </c>
      <c r="AP10" s="42">
        <v>20</v>
      </c>
      <c r="AQ10" s="35">
        <v>1.54</v>
      </c>
      <c r="AR10" s="35">
        <v>16</v>
      </c>
      <c r="AT10" s="35">
        <v>93</v>
      </c>
      <c r="AU10" s="35">
        <v>19</v>
      </c>
    </row>
    <row r="11" spans="1:51" ht="12.75">
      <c r="A11">
        <v>8</v>
      </c>
      <c r="B11" s="36" t="s">
        <v>294</v>
      </c>
      <c r="C11" t="s">
        <v>295</v>
      </c>
      <c r="D11" s="37">
        <f t="shared" si="0"/>
        <v>0.8323863636363636</v>
      </c>
      <c r="E11" s="37">
        <f t="shared" si="1"/>
        <v>0.8043234541940322</v>
      </c>
      <c r="F11" s="37">
        <f t="shared" si="2"/>
        <v>0.7248575498575498</v>
      </c>
      <c r="G11" s="37">
        <f t="shared" si="3"/>
        <v>0.841000025426255</v>
      </c>
      <c r="H11" s="37">
        <f t="shared" si="4"/>
        <v>0.7585109043617448</v>
      </c>
      <c r="I11" s="37">
        <f t="shared" si="5"/>
        <v>0.6473688811188811</v>
      </c>
      <c r="J11" s="35">
        <v>29</v>
      </c>
      <c r="K11" s="35">
        <v>18</v>
      </c>
      <c r="L11" s="35">
        <v>6</v>
      </c>
      <c r="M11" s="35">
        <v>26</v>
      </c>
      <c r="N11" s="35">
        <v>5</v>
      </c>
      <c r="O11" s="35">
        <v>3</v>
      </c>
      <c r="P11" s="35">
        <v>6</v>
      </c>
      <c r="Q11" s="35">
        <v>22</v>
      </c>
      <c r="R11" s="35">
        <v>35</v>
      </c>
      <c r="S11" s="35">
        <v>8</v>
      </c>
      <c r="T11" s="35">
        <v>44</v>
      </c>
      <c r="U11" s="35">
        <v>30</v>
      </c>
      <c r="V11" s="35">
        <v>19</v>
      </c>
      <c r="W11" s="35">
        <v>59</v>
      </c>
      <c r="X11" s="35">
        <v>11</v>
      </c>
      <c r="Y11" s="35">
        <v>2</v>
      </c>
      <c r="Z11" s="35">
        <v>37</v>
      </c>
      <c r="AA11" s="35">
        <v>16</v>
      </c>
      <c r="AB11" s="35">
        <v>10</v>
      </c>
      <c r="AC11" s="35">
        <v>1</v>
      </c>
      <c r="AD11" s="35">
        <v>5</v>
      </c>
      <c r="AE11" s="35">
        <v>16</v>
      </c>
      <c r="AF11" s="35">
        <f>5/6</f>
        <v>0.8333333333333334</v>
      </c>
      <c r="AG11">
        <f>89/96</f>
        <v>0.9270833333333334</v>
      </c>
      <c r="AH11">
        <f>9/10</f>
        <v>0.9</v>
      </c>
      <c r="AI11" s="40">
        <v>40</v>
      </c>
      <c r="AJ11" s="35">
        <f>19/26</f>
        <v>0.7307692307692307</v>
      </c>
      <c r="AK11" s="35">
        <v>18</v>
      </c>
      <c r="AL11" s="35">
        <v>10</v>
      </c>
      <c r="AM11" s="35">
        <f>9/11</f>
        <v>0.8181818181818182</v>
      </c>
      <c r="AN11" s="35">
        <v>14</v>
      </c>
      <c r="AO11" s="35">
        <v>1.4</v>
      </c>
      <c r="AP11" s="35">
        <v>19</v>
      </c>
      <c r="AQ11" s="35">
        <v>2</v>
      </c>
      <c r="AR11" s="35">
        <v>21</v>
      </c>
      <c r="AS11" s="35">
        <v>1</v>
      </c>
      <c r="AT11" s="35">
        <v>110</v>
      </c>
      <c r="AU11" s="35">
        <v>20</v>
      </c>
      <c r="AY11" s="147" t="s">
        <v>384</v>
      </c>
    </row>
    <row r="12" spans="1:51" ht="12.75">
      <c r="A12">
        <v>9</v>
      </c>
      <c r="B12" s="36" t="s">
        <v>296</v>
      </c>
      <c r="C12" t="s">
        <v>297</v>
      </c>
      <c r="D12" s="37">
        <f t="shared" si="0"/>
        <v>0.6136363636363636</v>
      </c>
      <c r="E12" s="37">
        <f t="shared" si="1"/>
        <v>0.6913058013791404</v>
      </c>
      <c r="F12" s="37">
        <f t="shared" si="2"/>
        <v>0.7014245014245014</v>
      </c>
      <c r="G12" s="37">
        <f t="shared" si="3"/>
        <v>0.6866356321274354</v>
      </c>
      <c r="H12" s="37">
        <f t="shared" si="4"/>
        <v>0.5054864050883511</v>
      </c>
      <c r="I12" s="37">
        <f t="shared" si="5"/>
        <v>0.6995306637806638</v>
      </c>
      <c r="J12" s="35">
        <v>28</v>
      </c>
      <c r="K12" s="35">
        <v>9</v>
      </c>
      <c r="L12" s="35">
        <v>6</v>
      </c>
      <c r="M12" s="35">
        <v>27</v>
      </c>
      <c r="N12" s="35">
        <v>5</v>
      </c>
      <c r="O12" s="35">
        <v>4</v>
      </c>
      <c r="P12" s="35">
        <v>7</v>
      </c>
      <c r="Q12" s="35">
        <v>19</v>
      </c>
      <c r="R12" s="35">
        <v>19</v>
      </c>
      <c r="S12" s="35">
        <v>10</v>
      </c>
      <c r="T12" s="35">
        <v>44</v>
      </c>
      <c r="U12" s="35">
        <v>33</v>
      </c>
      <c r="V12" s="35">
        <v>11</v>
      </c>
      <c r="W12" s="35">
        <v>54</v>
      </c>
      <c r="X12" s="35">
        <v>9</v>
      </c>
      <c r="Y12" s="35">
        <v>0</v>
      </c>
      <c r="Z12" s="35">
        <v>18</v>
      </c>
      <c r="AA12" s="35">
        <v>14</v>
      </c>
      <c r="AB12" s="35">
        <v>12</v>
      </c>
      <c r="AC12" s="35">
        <v>1</v>
      </c>
      <c r="AD12" s="35">
        <v>2</v>
      </c>
      <c r="AE12" s="35">
        <v>6</v>
      </c>
      <c r="AG12">
        <f>22/28</f>
        <v>0.7857142857142857</v>
      </c>
      <c r="AH12">
        <f>18/19</f>
        <v>0.9473684210526315</v>
      </c>
      <c r="AI12" s="40">
        <v>30</v>
      </c>
      <c r="AJ12" s="35">
        <f>13/14</f>
        <v>0.9285714285714286</v>
      </c>
      <c r="AK12" s="35">
        <v>28</v>
      </c>
      <c r="AL12" s="35">
        <v>10</v>
      </c>
      <c r="AM12" s="35">
        <f>9/11</f>
        <v>0.8181818181818182</v>
      </c>
      <c r="AN12" s="35">
        <v>15</v>
      </c>
      <c r="AO12" s="35">
        <v>2.1</v>
      </c>
      <c r="AP12" s="35">
        <v>10</v>
      </c>
      <c r="AQ12" s="35">
        <v>3.08</v>
      </c>
      <c r="AR12" s="35">
        <v>24</v>
      </c>
      <c r="AT12" s="35">
        <v>110</v>
      </c>
      <c r="AU12" s="35">
        <v>20</v>
      </c>
      <c r="AY12" s="142"/>
    </row>
    <row r="13" spans="1:51" ht="12.75">
      <c r="A13">
        <v>10</v>
      </c>
      <c r="B13" s="36" t="s">
        <v>298</v>
      </c>
      <c r="C13" t="s">
        <v>299</v>
      </c>
      <c r="D13" s="37">
        <f t="shared" si="0"/>
        <v>0.6113636363636363</v>
      </c>
      <c r="E13" s="37">
        <f t="shared" si="1"/>
        <v>0.6699748331327279</v>
      </c>
      <c r="F13" s="37">
        <f t="shared" si="2"/>
        <v>0.6923076923076922</v>
      </c>
      <c r="G13" s="37">
        <f t="shared" si="3"/>
        <v>0.6596673596673598</v>
      </c>
      <c r="H13" s="37">
        <f t="shared" si="4"/>
        <v>0.6028611444577832</v>
      </c>
      <c r="I13" s="37">
        <f t="shared" si="5"/>
        <v>0.6578754578754579</v>
      </c>
      <c r="J13" s="35">
        <v>36</v>
      </c>
      <c r="K13" s="35">
        <v>20</v>
      </c>
      <c r="L13" s="35">
        <v>0</v>
      </c>
      <c r="M13" s="35">
        <v>30</v>
      </c>
      <c r="N13" s="35">
        <v>5</v>
      </c>
      <c r="O13" s="35">
        <v>5</v>
      </c>
      <c r="P13" s="35">
        <v>7</v>
      </c>
      <c r="Q13" s="35">
        <v>22</v>
      </c>
      <c r="R13" s="35">
        <v>26</v>
      </c>
      <c r="S13" s="35">
        <v>9</v>
      </c>
      <c r="T13" s="35">
        <v>44</v>
      </c>
      <c r="V13" s="35">
        <v>18</v>
      </c>
      <c r="W13" s="35">
        <v>61</v>
      </c>
      <c r="X13" s="35">
        <v>11</v>
      </c>
      <c r="Y13" s="35">
        <v>2</v>
      </c>
      <c r="Z13" s="35">
        <v>36</v>
      </c>
      <c r="AA13" s="46"/>
      <c r="AB13" s="38"/>
      <c r="AC13" s="35">
        <v>1</v>
      </c>
      <c r="AD13" s="35">
        <v>11</v>
      </c>
      <c r="AE13" s="35">
        <v>6</v>
      </c>
      <c r="AF13" s="35">
        <f>3/3</f>
        <v>1</v>
      </c>
      <c r="AG13">
        <f>4/8</f>
        <v>0.5</v>
      </c>
      <c r="AH13" s="43"/>
      <c r="AI13" s="40">
        <v>44</v>
      </c>
      <c r="AJ13" s="35">
        <f>16/26</f>
        <v>0.6153846153846154</v>
      </c>
      <c r="AK13" s="35">
        <v>30</v>
      </c>
      <c r="AL13" s="35">
        <v>10</v>
      </c>
      <c r="AM13" s="35">
        <f>8/10</f>
        <v>0.8</v>
      </c>
      <c r="AN13" s="35">
        <v>20</v>
      </c>
      <c r="AO13" s="35">
        <v>3.8</v>
      </c>
      <c r="AP13" s="41"/>
      <c r="AQ13" s="35">
        <v>2.7</v>
      </c>
      <c r="AR13" s="35">
        <v>24</v>
      </c>
      <c r="AT13" s="35">
        <v>64</v>
      </c>
      <c r="AU13" s="35">
        <v>38</v>
      </c>
      <c r="AY13" s="148" t="s">
        <v>381</v>
      </c>
    </row>
    <row r="14" spans="1:51" ht="12.75">
      <c r="A14">
        <v>11</v>
      </c>
      <c r="B14" s="36" t="s">
        <v>300</v>
      </c>
      <c r="C14" t="s">
        <v>301</v>
      </c>
      <c r="D14" s="37">
        <f t="shared" si="0"/>
        <v>0.5829545454545455</v>
      </c>
      <c r="E14" s="37">
        <f t="shared" si="1"/>
        <v>0</v>
      </c>
      <c r="F14" s="37">
        <f t="shared" si="2"/>
        <v>0</v>
      </c>
      <c r="G14" s="37">
        <f t="shared" si="3"/>
        <v>0</v>
      </c>
      <c r="H14" s="37">
        <f t="shared" si="4"/>
        <v>0.19887955182072828</v>
      </c>
      <c r="I14" s="37">
        <f t="shared" si="5"/>
        <v>0.7072222222222223</v>
      </c>
      <c r="J14" s="38"/>
      <c r="K14" s="38"/>
      <c r="L14" s="38"/>
      <c r="M14" s="38"/>
      <c r="N14" s="38"/>
      <c r="O14" s="38"/>
      <c r="P14" s="38"/>
      <c r="Q14" s="38"/>
      <c r="R14" s="38"/>
      <c r="S14" s="38"/>
      <c r="T14" s="38"/>
      <c r="U14" s="38"/>
      <c r="V14" s="38"/>
      <c r="W14" s="38"/>
      <c r="X14" s="38"/>
      <c r="Y14" s="38"/>
      <c r="Z14" s="38"/>
      <c r="AA14" s="38"/>
      <c r="AB14" s="38"/>
      <c r="AC14" s="38"/>
      <c r="AD14" s="38"/>
      <c r="AE14" s="38"/>
      <c r="AF14" s="38"/>
      <c r="AG14" s="44"/>
      <c r="AH14">
        <f>56/60</f>
        <v>0.9333333333333333</v>
      </c>
      <c r="AI14" s="40">
        <v>39</v>
      </c>
      <c r="AJ14" s="35">
        <f>5/7</f>
        <v>0.7142857142857143</v>
      </c>
      <c r="AK14" s="35">
        <v>28</v>
      </c>
      <c r="AL14" s="35">
        <v>10</v>
      </c>
      <c r="AM14" s="35">
        <f>11/11</f>
        <v>1</v>
      </c>
      <c r="AN14" s="35">
        <v>22</v>
      </c>
      <c r="AO14" s="35">
        <v>2</v>
      </c>
      <c r="AP14" s="35">
        <v>9</v>
      </c>
      <c r="AQ14" s="35">
        <v>2.65</v>
      </c>
      <c r="AS14" s="35">
        <v>1</v>
      </c>
      <c r="AT14" s="35">
        <v>94</v>
      </c>
      <c r="AU14" s="35">
        <v>21</v>
      </c>
      <c r="AY14" s="123"/>
    </row>
    <row r="15" spans="1:51" ht="12.75" customHeight="1">
      <c r="A15">
        <v>12</v>
      </c>
      <c r="B15" s="36" t="s">
        <v>302</v>
      </c>
      <c r="C15" t="s">
        <v>303</v>
      </c>
      <c r="D15" s="37">
        <f t="shared" si="0"/>
        <v>0.8227272727272728</v>
      </c>
      <c r="E15" s="37">
        <f t="shared" si="1"/>
        <v>0.48525702368454743</v>
      </c>
      <c r="F15" s="37">
        <f t="shared" si="2"/>
        <v>0.21282051282051284</v>
      </c>
      <c r="G15" s="37">
        <f t="shared" si="3"/>
        <v>0.6109969517756403</v>
      </c>
      <c r="H15" s="37">
        <f t="shared" si="4"/>
        <v>0.4047619047619047</v>
      </c>
      <c r="I15" s="37">
        <f t="shared" si="5"/>
        <v>0.6528846153846154</v>
      </c>
      <c r="J15" s="38"/>
      <c r="K15" s="35">
        <v>12</v>
      </c>
      <c r="L15" s="38"/>
      <c r="M15" s="38"/>
      <c r="N15" s="35">
        <v>8</v>
      </c>
      <c r="O15" s="35">
        <v>1</v>
      </c>
      <c r="P15" s="35">
        <v>6</v>
      </c>
      <c r="Q15" s="35">
        <v>18</v>
      </c>
      <c r="R15" s="35">
        <v>29</v>
      </c>
      <c r="S15" s="35">
        <v>10</v>
      </c>
      <c r="T15" s="38"/>
      <c r="U15" s="42">
        <v>26</v>
      </c>
      <c r="W15" s="35">
        <v>55</v>
      </c>
      <c r="X15" s="35">
        <v>9</v>
      </c>
      <c r="Y15" s="35">
        <v>1</v>
      </c>
      <c r="Z15" s="35">
        <v>34</v>
      </c>
      <c r="AA15" s="35">
        <v>13</v>
      </c>
      <c r="AB15" s="35">
        <v>10</v>
      </c>
      <c r="AC15" s="35">
        <v>1</v>
      </c>
      <c r="AD15" s="35">
        <v>6</v>
      </c>
      <c r="AE15" s="35">
        <v>14</v>
      </c>
      <c r="AF15" s="35">
        <f>2/3</f>
        <v>0.6666666666666666</v>
      </c>
      <c r="AH15" s="44"/>
      <c r="AI15" s="47"/>
      <c r="AJ15" s="35">
        <f>12/13</f>
        <v>0.9230769230769231</v>
      </c>
      <c r="AK15" s="35">
        <v>18</v>
      </c>
      <c r="AL15" s="35">
        <v>10</v>
      </c>
      <c r="AM15" s="38"/>
      <c r="AN15" s="35">
        <v>14</v>
      </c>
      <c r="AO15" s="35">
        <v>3.58</v>
      </c>
      <c r="AP15" s="35">
        <v>16</v>
      </c>
      <c r="AQ15" s="35">
        <v>3.92</v>
      </c>
      <c r="AR15" s="35">
        <v>24</v>
      </c>
      <c r="AS15" s="35">
        <v>1</v>
      </c>
      <c r="AT15" s="35">
        <v>82</v>
      </c>
      <c r="AU15" s="35">
        <v>24</v>
      </c>
      <c r="AY15" s="123"/>
    </row>
    <row r="16" spans="1:51" ht="12.75">
      <c r="A16">
        <v>13</v>
      </c>
      <c r="B16" s="36" t="s">
        <v>304</v>
      </c>
      <c r="C16" t="s">
        <v>305</v>
      </c>
      <c r="D16" s="37">
        <f t="shared" si="0"/>
        <v>0.7916666666666666</v>
      </c>
      <c r="E16" s="37">
        <f t="shared" si="1"/>
        <v>0.5121444641181484</v>
      </c>
      <c r="F16" s="37">
        <f t="shared" si="2"/>
        <v>0.37606837606837606</v>
      </c>
      <c r="G16" s="37">
        <f t="shared" si="3"/>
        <v>0.5749488124488125</v>
      </c>
      <c r="H16" s="37">
        <f t="shared" si="4"/>
        <v>0.5410364145658263</v>
      </c>
      <c r="I16" s="37">
        <f t="shared" si="5"/>
        <v>0.6609938949938949</v>
      </c>
      <c r="J16" s="35">
        <v>18</v>
      </c>
      <c r="K16" s="35">
        <v>15</v>
      </c>
      <c r="M16" s="35">
        <v>10</v>
      </c>
      <c r="N16" s="35">
        <v>11</v>
      </c>
      <c r="P16" s="45"/>
      <c r="Q16" s="35">
        <v>19</v>
      </c>
      <c r="R16" s="35">
        <v>35</v>
      </c>
      <c r="S16" s="35">
        <v>10</v>
      </c>
      <c r="T16" s="35">
        <v>44</v>
      </c>
      <c r="U16" s="42"/>
      <c r="W16" s="35">
        <v>61</v>
      </c>
      <c r="X16" s="35">
        <v>9</v>
      </c>
      <c r="Z16" s="35">
        <v>34</v>
      </c>
      <c r="AA16" s="35">
        <v>13</v>
      </c>
      <c r="AB16" s="35">
        <v>6</v>
      </c>
      <c r="AC16" s="35">
        <v>1</v>
      </c>
      <c r="AD16" s="35">
        <v>8</v>
      </c>
      <c r="AE16" s="35">
        <v>11</v>
      </c>
      <c r="AF16" s="35">
        <f>1/3</f>
        <v>0.3333333333333333</v>
      </c>
      <c r="AG16">
        <f>11/28</f>
        <v>0.39285714285714285</v>
      </c>
      <c r="AH16" s="43"/>
      <c r="AI16" s="40">
        <v>74</v>
      </c>
      <c r="AJ16" s="35">
        <f>25/26</f>
        <v>0.9615384615384616</v>
      </c>
      <c r="AK16" s="35">
        <v>29</v>
      </c>
      <c r="AL16" s="35">
        <v>10</v>
      </c>
      <c r="AM16" s="41"/>
      <c r="AN16" s="35">
        <v>18</v>
      </c>
      <c r="AO16" s="35">
        <v>5</v>
      </c>
      <c r="AP16" s="35">
        <v>2</v>
      </c>
      <c r="AQ16" s="35">
        <v>3.89</v>
      </c>
      <c r="AR16" s="35">
        <v>16</v>
      </c>
      <c r="AS16" s="35">
        <v>1</v>
      </c>
      <c r="AT16" s="35">
        <v>110</v>
      </c>
      <c r="AU16" s="35">
        <v>22</v>
      </c>
      <c r="AY16" s="123"/>
    </row>
    <row r="17" spans="1:51" ht="12.75">
      <c r="A17">
        <v>14</v>
      </c>
      <c r="B17" s="48" t="s">
        <v>306</v>
      </c>
      <c r="C17" s="49" t="s">
        <v>307</v>
      </c>
      <c r="D17" s="37">
        <f t="shared" si="0"/>
        <v>0.4746212121212121</v>
      </c>
      <c r="E17" s="37">
        <f t="shared" si="1"/>
        <v>0.5124452666730492</v>
      </c>
      <c r="F17" s="37">
        <f t="shared" si="2"/>
        <v>0.2613960113960114</v>
      </c>
      <c r="G17" s="37">
        <f t="shared" si="3"/>
        <v>0.6283141537239897</v>
      </c>
      <c r="H17" s="37">
        <f t="shared" si="4"/>
        <v>0.46840736294517804</v>
      </c>
      <c r="I17" s="37">
        <f t="shared" si="5"/>
        <v>0.51525</v>
      </c>
      <c r="J17" s="50">
        <v>8</v>
      </c>
      <c r="K17" s="50">
        <v>17</v>
      </c>
      <c r="L17" s="50"/>
      <c r="M17" s="51"/>
      <c r="N17" s="50">
        <v>9</v>
      </c>
      <c r="O17" s="50">
        <v>0</v>
      </c>
      <c r="P17" s="50">
        <v>6</v>
      </c>
      <c r="Q17" s="50">
        <v>20</v>
      </c>
      <c r="R17" s="50">
        <v>28</v>
      </c>
      <c r="S17" s="50">
        <v>5</v>
      </c>
      <c r="T17" s="50">
        <v>43</v>
      </c>
      <c r="U17" s="52">
        <v>23</v>
      </c>
      <c r="V17" s="50">
        <v>0</v>
      </c>
      <c r="W17" s="50">
        <v>45</v>
      </c>
      <c r="X17" s="50">
        <v>5</v>
      </c>
      <c r="Y17" s="50">
        <v>3</v>
      </c>
      <c r="Z17" s="50">
        <v>36</v>
      </c>
      <c r="AA17" s="53"/>
      <c r="AB17" s="50">
        <v>15</v>
      </c>
      <c r="AC17" s="42">
        <v>1</v>
      </c>
      <c r="AD17" s="50">
        <v>7</v>
      </c>
      <c r="AE17" s="50">
        <v>7</v>
      </c>
      <c r="AF17" s="50"/>
      <c r="AH17">
        <f>11/14</f>
        <v>0.7857142857142857</v>
      </c>
      <c r="AI17" s="54">
        <v>49</v>
      </c>
      <c r="AJ17" s="35">
        <f>6/6</f>
        <v>1</v>
      </c>
      <c r="AK17" s="35">
        <v>18</v>
      </c>
      <c r="AL17" s="35">
        <v>10</v>
      </c>
      <c r="AM17" s="41"/>
      <c r="AN17" s="35">
        <v>14</v>
      </c>
      <c r="AO17" s="35">
        <v>1.93</v>
      </c>
      <c r="AP17" s="41"/>
      <c r="AQ17" s="35">
        <v>3.68</v>
      </c>
      <c r="AR17" s="35">
        <v>16</v>
      </c>
      <c r="AT17" s="35">
        <v>108</v>
      </c>
      <c r="AU17" s="35">
        <v>11</v>
      </c>
      <c r="AY17" s="123"/>
    </row>
    <row r="18" spans="1:51" ht="12.75">
      <c r="A18">
        <v>15</v>
      </c>
      <c r="B18" s="36" t="s">
        <v>308</v>
      </c>
      <c r="C18" t="s">
        <v>309</v>
      </c>
      <c r="D18" s="37">
        <f t="shared" si="0"/>
        <v>0.3181818181818182</v>
      </c>
      <c r="E18" s="37">
        <f t="shared" si="1"/>
        <v>0.4566686119317698</v>
      </c>
      <c r="F18" s="37">
        <f t="shared" si="2"/>
        <v>0.3797008547008547</v>
      </c>
      <c r="G18" s="37">
        <f t="shared" si="3"/>
        <v>0.4921921921921921</v>
      </c>
      <c r="H18" s="37">
        <f t="shared" si="4"/>
        <v>0.4938975590236095</v>
      </c>
      <c r="I18" s="37">
        <f t="shared" si="5"/>
        <v>0.756353785103785</v>
      </c>
      <c r="J18" s="35">
        <v>3</v>
      </c>
      <c r="K18" s="35">
        <v>12</v>
      </c>
      <c r="M18" s="35">
        <v>28</v>
      </c>
      <c r="N18" s="38"/>
      <c r="O18" s="35">
        <v>4</v>
      </c>
      <c r="P18" s="35">
        <v>4</v>
      </c>
      <c r="Q18" s="35">
        <v>22</v>
      </c>
      <c r="R18" s="35">
        <v>23</v>
      </c>
      <c r="S18" s="35">
        <v>9</v>
      </c>
      <c r="T18" s="38"/>
      <c r="U18" s="42">
        <v>35</v>
      </c>
      <c r="W18" s="35">
        <v>61</v>
      </c>
      <c r="X18" s="35">
        <v>9</v>
      </c>
      <c r="Z18" s="35">
        <v>16</v>
      </c>
      <c r="AA18" s="46"/>
      <c r="AB18" s="35">
        <v>11</v>
      </c>
      <c r="AC18" s="42">
        <v>1</v>
      </c>
      <c r="AD18" s="35">
        <v>5</v>
      </c>
      <c r="AE18" s="35">
        <v>13</v>
      </c>
      <c r="AF18" s="35">
        <f>5/6</f>
        <v>0.8333333333333334</v>
      </c>
      <c r="AH18" s="44"/>
      <c r="AI18" s="40">
        <v>50</v>
      </c>
      <c r="AJ18" s="35">
        <f>17/26</f>
        <v>0.6538461538461539</v>
      </c>
      <c r="AK18" s="35">
        <v>29</v>
      </c>
      <c r="AL18" s="35">
        <v>10</v>
      </c>
      <c r="AM18" s="35">
        <f>11/11</f>
        <v>1</v>
      </c>
      <c r="AN18" s="35">
        <v>16</v>
      </c>
      <c r="AO18" s="35">
        <v>4.6</v>
      </c>
      <c r="AP18" s="35">
        <v>6</v>
      </c>
      <c r="AQ18" s="35">
        <v>4</v>
      </c>
      <c r="AR18" s="35">
        <v>24</v>
      </c>
      <c r="AT18" s="35">
        <v>0</v>
      </c>
      <c r="AU18" s="35">
        <v>12</v>
      </c>
      <c r="AY18" s="123"/>
    </row>
    <row r="19" spans="1:51" ht="12.75">
      <c r="A19">
        <v>16</v>
      </c>
      <c r="B19" s="36" t="s">
        <v>310</v>
      </c>
      <c r="C19" t="s">
        <v>311</v>
      </c>
      <c r="D19" s="37">
        <f t="shared" si="0"/>
        <v>0.8238636363636364</v>
      </c>
      <c r="E19" s="37">
        <f t="shared" si="1"/>
        <v>0</v>
      </c>
      <c r="F19" s="37">
        <f t="shared" si="2"/>
        <v>0</v>
      </c>
      <c r="G19" s="37">
        <f t="shared" si="3"/>
        <v>0</v>
      </c>
      <c r="H19" s="37">
        <f t="shared" si="4"/>
        <v>0.23198787711806035</v>
      </c>
      <c r="I19" s="37">
        <f t="shared" si="5"/>
        <v>0.4452335164835165</v>
      </c>
      <c r="J19" s="38"/>
      <c r="K19" s="38"/>
      <c r="L19" s="38"/>
      <c r="M19" s="38"/>
      <c r="N19" s="38"/>
      <c r="O19" s="38"/>
      <c r="P19" s="38"/>
      <c r="Q19" s="38"/>
      <c r="R19" s="38"/>
      <c r="S19" s="38"/>
      <c r="T19" s="38"/>
      <c r="U19" s="38"/>
      <c r="V19" s="38"/>
      <c r="W19" s="38"/>
      <c r="X19" s="38"/>
      <c r="Y19" s="38"/>
      <c r="Z19" s="38"/>
      <c r="AA19" s="38"/>
      <c r="AB19" s="38"/>
      <c r="AC19" s="38"/>
      <c r="AD19" s="38"/>
      <c r="AE19" s="38"/>
      <c r="AF19" s="38"/>
      <c r="AG19" s="44"/>
      <c r="AH19">
        <f>56/61</f>
        <v>0.9180327868852459</v>
      </c>
      <c r="AI19" s="40">
        <v>60</v>
      </c>
      <c r="AJ19" s="35">
        <f>22/26</f>
        <v>0.8461538461538461</v>
      </c>
      <c r="AK19" s="38"/>
      <c r="AL19" s="38"/>
      <c r="AM19" s="38"/>
      <c r="AN19" s="35">
        <v>22</v>
      </c>
      <c r="AO19" s="35">
        <v>3</v>
      </c>
      <c r="AP19" s="35">
        <v>11</v>
      </c>
      <c r="AQ19" s="35">
        <v>3.9</v>
      </c>
      <c r="AR19" s="35">
        <v>24</v>
      </c>
      <c r="AS19" s="35">
        <v>1</v>
      </c>
      <c r="AT19" s="35">
        <v>100</v>
      </c>
      <c r="AU19" s="35">
        <v>17</v>
      </c>
      <c r="AY19" s="123"/>
    </row>
    <row r="20" spans="1:51" ht="12.75">
      <c r="A20">
        <v>17</v>
      </c>
      <c r="B20" s="36" t="s">
        <v>312</v>
      </c>
      <c r="C20" t="s">
        <v>313</v>
      </c>
      <c r="D20" s="37">
        <f t="shared" si="0"/>
        <v>0.7429924242424243</v>
      </c>
      <c r="E20" s="37">
        <f t="shared" si="1"/>
        <v>0.6450921450921451</v>
      </c>
      <c r="F20" s="37">
        <f t="shared" si="2"/>
        <v>0.6115384615384615</v>
      </c>
      <c r="G20" s="37">
        <f t="shared" si="3"/>
        <v>0.6605784605784606</v>
      </c>
      <c r="H20" s="37">
        <f t="shared" si="4"/>
        <v>0.6622849139655862</v>
      </c>
      <c r="I20" s="37">
        <f t="shared" si="5"/>
        <v>0.5829702380952381</v>
      </c>
      <c r="J20" s="35">
        <v>36</v>
      </c>
      <c r="K20" s="35">
        <v>6</v>
      </c>
      <c r="L20" s="35">
        <v>2</v>
      </c>
      <c r="M20" s="35">
        <v>29</v>
      </c>
      <c r="N20" s="35">
        <v>7</v>
      </c>
      <c r="O20" s="35">
        <v>3</v>
      </c>
      <c r="P20" s="35">
        <v>6</v>
      </c>
      <c r="Q20" s="35">
        <v>19</v>
      </c>
      <c r="R20" s="35">
        <v>32</v>
      </c>
      <c r="S20" s="35">
        <v>10</v>
      </c>
      <c r="T20" s="35">
        <v>32</v>
      </c>
      <c r="U20" s="42">
        <v>20</v>
      </c>
      <c r="V20" s="35">
        <v>8</v>
      </c>
      <c r="W20" s="35">
        <v>61</v>
      </c>
      <c r="X20" s="35">
        <v>4</v>
      </c>
      <c r="Y20" s="35">
        <v>2</v>
      </c>
      <c r="Z20" s="35">
        <v>37</v>
      </c>
      <c r="AA20" s="46"/>
      <c r="AB20" s="35">
        <v>13</v>
      </c>
      <c r="AC20" s="42">
        <v>1</v>
      </c>
      <c r="AD20" s="35">
        <v>7</v>
      </c>
      <c r="AE20" s="35">
        <v>11</v>
      </c>
      <c r="AF20" s="35">
        <f>2/3</f>
        <v>0.6666666666666666</v>
      </c>
      <c r="AG20">
        <f>8/28</f>
        <v>0.2857142857142857</v>
      </c>
      <c r="AH20">
        <f>10/10</f>
        <v>1</v>
      </c>
      <c r="AI20" s="40">
        <v>49</v>
      </c>
      <c r="AJ20" s="35">
        <f>7/8</f>
        <v>0.875</v>
      </c>
      <c r="AK20" s="35">
        <v>21</v>
      </c>
      <c r="AL20" s="35">
        <v>10</v>
      </c>
      <c r="AM20" s="35">
        <f>11/11</f>
        <v>1</v>
      </c>
      <c r="AN20" s="35">
        <v>16</v>
      </c>
      <c r="AO20" s="38">
        <v>0</v>
      </c>
      <c r="AP20" s="35">
        <v>1</v>
      </c>
      <c r="AQ20" s="35">
        <v>2.92</v>
      </c>
      <c r="AR20" s="35">
        <v>23</v>
      </c>
      <c r="AS20" s="35">
        <v>1</v>
      </c>
      <c r="AT20" s="35">
        <v>74</v>
      </c>
      <c r="AU20" s="35">
        <v>15</v>
      </c>
      <c r="AY20" s="123"/>
    </row>
    <row r="21" spans="1:51" ht="12.75">
      <c r="A21">
        <v>18</v>
      </c>
      <c r="B21" s="36" t="s">
        <v>314</v>
      </c>
      <c r="C21" t="s">
        <v>315</v>
      </c>
      <c r="D21" s="37">
        <f t="shared" si="0"/>
        <v>0.9147727272727273</v>
      </c>
      <c r="E21" s="37">
        <f t="shared" si="1"/>
        <v>0</v>
      </c>
      <c r="F21" s="37">
        <f t="shared" si="2"/>
        <v>0</v>
      </c>
      <c r="G21" s="37">
        <f t="shared" si="3"/>
        <v>0</v>
      </c>
      <c r="H21" s="37">
        <f t="shared" si="4"/>
        <v>0.10084033613445378</v>
      </c>
      <c r="I21" s="37">
        <f t="shared" si="5"/>
        <v>0.7932542016806723</v>
      </c>
      <c r="J21" s="38"/>
      <c r="K21" s="38"/>
      <c r="L21" s="38"/>
      <c r="M21" s="38"/>
      <c r="N21" s="38"/>
      <c r="O21" s="38"/>
      <c r="P21" s="38"/>
      <c r="Q21" s="38"/>
      <c r="R21" s="38"/>
      <c r="S21" s="38"/>
      <c r="T21" s="38"/>
      <c r="U21" s="38"/>
      <c r="V21" s="38"/>
      <c r="W21" s="38"/>
      <c r="X21" s="38"/>
      <c r="Y21" s="38"/>
      <c r="Z21" s="38"/>
      <c r="AA21" s="38"/>
      <c r="AB21" s="38"/>
      <c r="AC21" s="38"/>
      <c r="AD21" s="38"/>
      <c r="AE21" s="38"/>
      <c r="AF21" s="38"/>
      <c r="AG21" s="44"/>
      <c r="AH21" s="43"/>
      <c r="AI21" s="40">
        <v>60</v>
      </c>
      <c r="AJ21" s="35">
        <f>16/17</f>
        <v>0.9411764705882353</v>
      </c>
      <c r="AK21" s="35">
        <v>27</v>
      </c>
      <c r="AL21" s="35">
        <v>10</v>
      </c>
      <c r="AM21" s="41"/>
      <c r="AN21" s="35">
        <v>25</v>
      </c>
      <c r="AO21" s="35">
        <v>4.95</v>
      </c>
      <c r="AP21" s="35">
        <v>20</v>
      </c>
      <c r="AQ21" s="35">
        <v>3.86</v>
      </c>
      <c r="AR21" s="35">
        <v>24</v>
      </c>
      <c r="AS21" s="35">
        <v>1</v>
      </c>
      <c r="AT21" s="35">
        <v>110</v>
      </c>
      <c r="AU21" s="35">
        <v>29</v>
      </c>
      <c r="AY21" s="123"/>
    </row>
    <row r="22" spans="1:51" ht="12.75">
      <c r="A22">
        <v>19</v>
      </c>
      <c r="B22" s="36" t="s">
        <v>316</v>
      </c>
      <c r="C22" t="s">
        <v>317</v>
      </c>
      <c r="D22" s="37">
        <f t="shared" si="0"/>
        <v>0.790719696969697</v>
      </c>
      <c r="E22" s="37">
        <f t="shared" si="1"/>
        <v>0.7049308996677418</v>
      </c>
      <c r="F22" s="37">
        <f t="shared" si="2"/>
        <v>0.5854700854700855</v>
      </c>
      <c r="G22" s="37">
        <f t="shared" si="3"/>
        <v>0.7600666600666602</v>
      </c>
      <c r="H22" s="37">
        <f t="shared" si="4"/>
        <v>0.761889755902361</v>
      </c>
      <c r="I22" s="37">
        <f t="shared" si="5"/>
        <v>0.6009067321567323</v>
      </c>
      <c r="J22" s="38"/>
      <c r="K22" s="35">
        <v>13</v>
      </c>
      <c r="L22" s="35">
        <v>2</v>
      </c>
      <c r="M22" s="35">
        <v>25</v>
      </c>
      <c r="N22" s="35">
        <v>11</v>
      </c>
      <c r="O22" s="35">
        <v>5</v>
      </c>
      <c r="P22" s="35">
        <v>6</v>
      </c>
      <c r="Q22" s="35">
        <v>22</v>
      </c>
      <c r="R22" s="35">
        <v>36</v>
      </c>
      <c r="S22" s="35">
        <v>8</v>
      </c>
      <c r="T22" s="35">
        <v>44</v>
      </c>
      <c r="U22" s="42">
        <v>29</v>
      </c>
      <c r="V22" s="35">
        <v>8</v>
      </c>
      <c r="W22" s="35">
        <v>61</v>
      </c>
      <c r="Y22" s="35">
        <v>2</v>
      </c>
      <c r="Z22" s="35">
        <v>36</v>
      </c>
      <c r="AA22" s="35">
        <v>16</v>
      </c>
      <c r="AB22" s="35">
        <v>14</v>
      </c>
      <c r="AC22" s="42">
        <v>1</v>
      </c>
      <c r="AD22" s="35">
        <v>5</v>
      </c>
      <c r="AE22" s="35">
        <v>16</v>
      </c>
      <c r="AF22" s="35">
        <f>3/3</f>
        <v>1</v>
      </c>
      <c r="AG22">
        <f>43/48</f>
        <v>0.8958333333333334</v>
      </c>
      <c r="AH22">
        <f>8/10</f>
        <v>0.8</v>
      </c>
      <c r="AI22" s="40">
        <v>39</v>
      </c>
      <c r="AJ22" s="35">
        <f>20/26</f>
        <v>0.7692307692307693</v>
      </c>
      <c r="AK22" s="35">
        <v>20</v>
      </c>
      <c r="AL22" s="35">
        <v>10</v>
      </c>
      <c r="AM22" s="35">
        <f>9/11</f>
        <v>0.8181818181818182</v>
      </c>
      <c r="AN22" s="35">
        <v>13</v>
      </c>
      <c r="AO22" s="35">
        <v>0.5</v>
      </c>
      <c r="AP22" s="35">
        <v>18</v>
      </c>
      <c r="AQ22" s="35">
        <v>1</v>
      </c>
      <c r="AR22" s="35">
        <v>17</v>
      </c>
      <c r="AS22" s="35">
        <v>1</v>
      </c>
      <c r="AT22" s="35">
        <v>110</v>
      </c>
      <c r="AU22" s="35">
        <v>20</v>
      </c>
      <c r="AY22" s="123"/>
    </row>
    <row r="23" spans="1:51" ht="12.75">
      <c r="A23">
        <v>20</v>
      </c>
      <c r="B23" s="36" t="s">
        <v>318</v>
      </c>
      <c r="C23" t="s">
        <v>319</v>
      </c>
      <c r="D23" s="37">
        <f t="shared" si="0"/>
        <v>0.6170454545454546</v>
      </c>
      <c r="E23" s="37">
        <f t="shared" si="1"/>
        <v>0.6324464692885745</v>
      </c>
      <c r="F23" s="37">
        <f t="shared" si="2"/>
        <v>0.5346153846153846</v>
      </c>
      <c r="G23" s="37">
        <f t="shared" si="3"/>
        <v>0.6775992775992776</v>
      </c>
      <c r="H23" s="37">
        <f t="shared" si="4"/>
        <v>0.5833683473389356</v>
      </c>
      <c r="I23" s="37">
        <f t="shared" si="5"/>
        <v>0.5504870129870131</v>
      </c>
      <c r="J23" s="35">
        <v>36</v>
      </c>
      <c r="K23" s="35">
        <v>17</v>
      </c>
      <c r="L23" s="35">
        <v>6</v>
      </c>
      <c r="N23" s="35">
        <v>2</v>
      </c>
      <c r="O23" s="35">
        <v>2</v>
      </c>
      <c r="P23" s="35">
        <v>5</v>
      </c>
      <c r="Q23" s="35">
        <v>20</v>
      </c>
      <c r="R23" s="35">
        <v>36</v>
      </c>
      <c r="S23" s="35">
        <v>10</v>
      </c>
      <c r="T23" s="35">
        <v>44</v>
      </c>
      <c r="W23" s="35">
        <v>61</v>
      </c>
      <c r="X23" s="35">
        <v>8</v>
      </c>
      <c r="Y23" s="35">
        <v>2</v>
      </c>
      <c r="Z23" s="35">
        <v>31</v>
      </c>
      <c r="AA23" s="35">
        <v>16</v>
      </c>
      <c r="AB23" s="35">
        <v>7</v>
      </c>
      <c r="AC23" s="42">
        <v>1</v>
      </c>
      <c r="AD23" s="35">
        <v>2</v>
      </c>
      <c r="AE23" s="35">
        <v>7</v>
      </c>
      <c r="AF23" s="35">
        <f>5/6</f>
        <v>0.8333333333333334</v>
      </c>
      <c r="AG23">
        <f>29/48</f>
        <v>0.6041666666666666</v>
      </c>
      <c r="AH23">
        <f>37/60</f>
        <v>0.6166666666666667</v>
      </c>
      <c r="AI23" s="40">
        <v>45</v>
      </c>
      <c r="AJ23" s="35">
        <f>9/10</f>
        <v>0.9</v>
      </c>
      <c r="AK23" s="35">
        <v>18</v>
      </c>
      <c r="AL23" s="35">
        <v>10</v>
      </c>
      <c r="AM23" s="35">
        <f>9/11</f>
        <v>0.8181818181818182</v>
      </c>
      <c r="AN23" s="35">
        <v>22</v>
      </c>
      <c r="AO23" s="35">
        <v>0.48</v>
      </c>
      <c r="AP23" s="41"/>
      <c r="AQ23" s="35">
        <v>1.52</v>
      </c>
      <c r="AR23" s="35">
        <v>24</v>
      </c>
      <c r="AT23" s="35">
        <v>109</v>
      </c>
      <c r="AU23" s="35">
        <v>21</v>
      </c>
      <c r="AY23" s="123"/>
    </row>
    <row r="24" spans="1:51" ht="12.75">
      <c r="A24">
        <v>21</v>
      </c>
      <c r="B24" s="36" t="s">
        <v>320</v>
      </c>
      <c r="C24" t="s">
        <v>321</v>
      </c>
      <c r="D24" s="37">
        <f t="shared" si="0"/>
        <v>0.7005681818181818</v>
      </c>
      <c r="E24" s="37">
        <f t="shared" si="1"/>
        <v>0.7130812999234051</v>
      </c>
      <c r="F24" s="37">
        <f t="shared" si="2"/>
        <v>0.735042735042735</v>
      </c>
      <c r="G24" s="37">
        <f t="shared" si="3"/>
        <v>0.702945252945253</v>
      </c>
      <c r="H24" s="37">
        <f t="shared" si="4"/>
        <v>0.336734693877551</v>
      </c>
      <c r="I24" s="37">
        <f t="shared" si="5"/>
        <v>0.70285989010989</v>
      </c>
      <c r="J24" s="35">
        <v>36</v>
      </c>
      <c r="K24" s="35">
        <v>10</v>
      </c>
      <c r="L24" s="35">
        <v>6</v>
      </c>
      <c r="M24" s="35">
        <v>16</v>
      </c>
      <c r="N24" s="35">
        <v>9</v>
      </c>
      <c r="O24" s="35">
        <v>4</v>
      </c>
      <c r="P24" s="35">
        <v>3</v>
      </c>
      <c r="Q24" s="35">
        <v>22</v>
      </c>
      <c r="R24" s="35">
        <v>27</v>
      </c>
      <c r="S24" s="35">
        <v>8</v>
      </c>
      <c r="T24" s="35">
        <v>44</v>
      </c>
      <c r="V24" s="35">
        <v>9</v>
      </c>
      <c r="W24" s="35">
        <v>61</v>
      </c>
      <c r="X24" s="35">
        <v>7</v>
      </c>
      <c r="Y24" s="35">
        <v>2</v>
      </c>
      <c r="Z24" s="35">
        <v>33</v>
      </c>
      <c r="AA24" s="35">
        <v>16</v>
      </c>
      <c r="AB24" s="35">
        <v>15</v>
      </c>
      <c r="AC24" s="42">
        <v>1</v>
      </c>
      <c r="AD24" s="35">
        <v>6</v>
      </c>
      <c r="AE24" s="35">
        <v>18</v>
      </c>
      <c r="AF24" s="35">
        <v>0</v>
      </c>
      <c r="AH24" s="44"/>
      <c r="AI24" s="47"/>
      <c r="AJ24" s="35">
        <f>18/26</f>
        <v>0.6923076923076923</v>
      </c>
      <c r="AK24" s="35">
        <v>27</v>
      </c>
      <c r="AL24" s="35">
        <v>7</v>
      </c>
      <c r="AM24" s="35">
        <f>11/11</f>
        <v>1</v>
      </c>
      <c r="AN24" s="35">
        <v>19</v>
      </c>
      <c r="AO24" s="35">
        <v>2.87</v>
      </c>
      <c r="AP24" s="35">
        <v>10</v>
      </c>
      <c r="AQ24" s="35">
        <v>3.64</v>
      </c>
      <c r="AR24" s="35">
        <v>9</v>
      </c>
      <c r="AS24" s="35">
        <v>1</v>
      </c>
      <c r="AT24" s="55">
        <v>107</v>
      </c>
      <c r="AU24" s="35">
        <v>20</v>
      </c>
      <c r="AY24" s="123"/>
    </row>
    <row r="25" spans="1:51" ht="12.75">
      <c r="A25">
        <v>22</v>
      </c>
      <c r="B25" s="36" t="s">
        <v>322</v>
      </c>
      <c r="C25" t="s">
        <v>323</v>
      </c>
      <c r="D25" s="37">
        <f t="shared" si="0"/>
        <v>0.4914772727272727</v>
      </c>
      <c r="E25" s="37">
        <f t="shared" si="1"/>
        <v>0.3199237161812658</v>
      </c>
      <c r="F25" s="37">
        <f t="shared" si="2"/>
        <v>0.10683760683760683</v>
      </c>
      <c r="G25" s="37">
        <f t="shared" si="3"/>
        <v>0.4182711512629546</v>
      </c>
      <c r="H25" s="37">
        <f t="shared" si="4"/>
        <v>0.5562547599685035</v>
      </c>
      <c r="I25" s="37">
        <f t="shared" si="5"/>
        <v>0.5628679653679655</v>
      </c>
      <c r="J25" s="35">
        <v>12</v>
      </c>
      <c r="K25" s="35">
        <v>8</v>
      </c>
      <c r="N25" s="35">
        <v>0</v>
      </c>
      <c r="P25" s="38"/>
      <c r="Q25" s="38"/>
      <c r="R25" s="38"/>
      <c r="S25" s="35">
        <v>8</v>
      </c>
      <c r="T25" s="35">
        <v>44</v>
      </c>
      <c r="U25" s="35">
        <v>27</v>
      </c>
      <c r="W25" s="35">
        <v>54</v>
      </c>
      <c r="Z25" s="35">
        <v>30</v>
      </c>
      <c r="AA25" s="35">
        <v>11</v>
      </c>
      <c r="AB25" s="35">
        <v>11</v>
      </c>
      <c r="AC25" s="35">
        <v>1</v>
      </c>
      <c r="AD25" s="35">
        <v>5</v>
      </c>
      <c r="AE25" s="35">
        <v>7</v>
      </c>
      <c r="AF25" s="35">
        <f>1/3</f>
        <v>0.3333333333333333</v>
      </c>
      <c r="AG25">
        <f>19/28</f>
        <v>0.6785714285714286</v>
      </c>
      <c r="AH25">
        <f>41/62</f>
        <v>0.6612903225806451</v>
      </c>
      <c r="AI25" s="40">
        <v>40</v>
      </c>
      <c r="AJ25" s="35">
        <f>6/6</f>
        <v>1</v>
      </c>
      <c r="AK25" s="35">
        <v>21</v>
      </c>
      <c r="AL25" s="35">
        <v>10</v>
      </c>
      <c r="AM25" s="35">
        <f>9/11</f>
        <v>0.8181818181818182</v>
      </c>
      <c r="AN25" s="35">
        <v>16</v>
      </c>
      <c r="AO25" s="35">
        <v>0.65</v>
      </c>
      <c r="AP25" s="35">
        <v>0</v>
      </c>
      <c r="AQ25" s="35">
        <v>2</v>
      </c>
      <c r="AR25" s="35">
        <v>15</v>
      </c>
      <c r="AT25" s="35">
        <v>110</v>
      </c>
      <c r="AU25" s="35">
        <v>15</v>
      </c>
      <c r="AY25" s="123"/>
    </row>
    <row r="26" spans="1:51" ht="12.75">
      <c r="A26">
        <v>23</v>
      </c>
      <c r="B26" s="36" t="s">
        <v>324</v>
      </c>
      <c r="C26" t="s">
        <v>325</v>
      </c>
      <c r="D26" s="37">
        <f t="shared" si="0"/>
        <v>0.7248106060606061</v>
      </c>
      <c r="E26" s="37">
        <f t="shared" si="1"/>
        <v>0.4749669482628931</v>
      </c>
      <c r="F26" s="37">
        <f t="shared" si="2"/>
        <v>0.46239316239316236</v>
      </c>
      <c r="G26" s="37">
        <f t="shared" si="3"/>
        <v>0.48077023404892255</v>
      </c>
      <c r="H26" s="37">
        <f t="shared" si="4"/>
        <v>0.13349339735894358</v>
      </c>
      <c r="I26" s="37">
        <f t="shared" si="5"/>
        <v>0.5789512987012988</v>
      </c>
      <c r="K26" s="35">
        <v>15</v>
      </c>
      <c r="L26" s="38"/>
      <c r="M26" s="35">
        <v>29</v>
      </c>
      <c r="N26" s="35">
        <v>3</v>
      </c>
      <c r="O26" s="35">
        <v>5</v>
      </c>
      <c r="P26" s="45"/>
      <c r="Q26" s="35">
        <v>19</v>
      </c>
      <c r="R26" s="35">
        <v>27</v>
      </c>
      <c r="S26" s="35">
        <v>9</v>
      </c>
      <c r="T26" s="35">
        <v>32</v>
      </c>
      <c r="U26" s="35">
        <v>17</v>
      </c>
      <c r="V26" s="35">
        <v>5</v>
      </c>
      <c r="W26" s="35">
        <v>55</v>
      </c>
      <c r="Z26" s="35">
        <v>36</v>
      </c>
      <c r="AA26" s="46"/>
      <c r="AB26" s="35">
        <v>9</v>
      </c>
      <c r="AC26" s="38">
        <v>0</v>
      </c>
      <c r="AD26" s="38"/>
      <c r="AE26" s="35">
        <v>9</v>
      </c>
      <c r="AF26" s="38"/>
      <c r="AH26" s="43"/>
      <c r="AI26" s="40">
        <v>43</v>
      </c>
      <c r="AJ26" s="35">
        <f>11/12</f>
        <v>0.9166666666666666</v>
      </c>
      <c r="AK26" s="35">
        <v>30</v>
      </c>
      <c r="AL26" s="35">
        <v>10</v>
      </c>
      <c r="AM26" s="35">
        <f>9/11</f>
        <v>0.8181818181818182</v>
      </c>
      <c r="AN26" s="35">
        <v>9</v>
      </c>
      <c r="AO26" s="35">
        <v>0.85</v>
      </c>
      <c r="AP26" s="41"/>
      <c r="AQ26" s="35">
        <v>2.86</v>
      </c>
      <c r="AR26" s="42">
        <v>23</v>
      </c>
      <c r="AS26" s="35">
        <v>1</v>
      </c>
      <c r="AT26" s="35">
        <v>71</v>
      </c>
      <c r="AU26" s="35">
        <v>13</v>
      </c>
      <c r="AY26" s="123"/>
    </row>
    <row r="27" spans="1:49" ht="12.75" hidden="1">
      <c r="A27">
        <v>24</v>
      </c>
      <c r="B27" s="36" t="s">
        <v>326</v>
      </c>
      <c r="C27" t="s">
        <v>327</v>
      </c>
      <c r="D27" s="37">
        <f>AVERAGE(AR27/AR$2)</f>
        <v>0</v>
      </c>
      <c r="E27" s="37">
        <f t="shared" si="1"/>
        <v>0.3563530743858613</v>
      </c>
      <c r="F27" s="37">
        <f t="shared" si="2"/>
        <v>0.16666666666666666</v>
      </c>
      <c r="G27" s="37">
        <f t="shared" si="3"/>
        <v>0.44390064717933575</v>
      </c>
      <c r="H27" s="37">
        <f t="shared" si="4"/>
        <v>0.37002801120448175</v>
      </c>
      <c r="I27" s="37">
        <f t="shared" si="5"/>
        <v>0.6235579975579976</v>
      </c>
      <c r="J27" s="38"/>
      <c r="K27" s="38"/>
      <c r="L27" s="38"/>
      <c r="M27" s="38"/>
      <c r="N27" s="38"/>
      <c r="O27" s="35">
        <v>5</v>
      </c>
      <c r="P27" s="35">
        <v>5</v>
      </c>
      <c r="Q27" s="35">
        <v>17</v>
      </c>
      <c r="R27" s="35">
        <v>19</v>
      </c>
      <c r="S27" s="35">
        <v>8</v>
      </c>
      <c r="T27" s="35">
        <v>32</v>
      </c>
      <c r="W27" s="35">
        <v>55</v>
      </c>
      <c r="X27" s="35">
        <v>5</v>
      </c>
      <c r="Y27" s="35">
        <v>2</v>
      </c>
      <c r="Z27" s="38"/>
      <c r="AA27" s="38"/>
      <c r="AB27" s="35">
        <v>10</v>
      </c>
      <c r="AC27" s="35">
        <v>1</v>
      </c>
      <c r="AD27" s="35">
        <v>6</v>
      </c>
      <c r="AE27" s="35">
        <v>14</v>
      </c>
      <c r="AF27" s="38"/>
      <c r="AH27" s="43"/>
      <c r="AI27" s="40">
        <v>36</v>
      </c>
      <c r="AJ27" s="35">
        <f>16/26</f>
        <v>0.6153846153846154</v>
      </c>
      <c r="AK27" s="35">
        <v>26</v>
      </c>
      <c r="AL27" s="35">
        <v>10</v>
      </c>
      <c r="AM27" s="35">
        <f>10/10</f>
        <v>1</v>
      </c>
      <c r="AN27" s="35">
        <v>18</v>
      </c>
      <c r="AO27" s="35">
        <v>2.29</v>
      </c>
      <c r="AP27" s="35">
        <v>11</v>
      </c>
      <c r="AQ27" s="38">
        <v>0</v>
      </c>
      <c r="AR27" s="38"/>
      <c r="AS27" s="38"/>
      <c r="AT27" s="38"/>
      <c r="AU27" s="38"/>
      <c r="AV27" s="38"/>
      <c r="AW27" s="38"/>
    </row>
  </sheetData>
  <conditionalFormatting sqref="D4:I27">
    <cfRule type="cellIs" priority="1" dxfId="0" operator="greaterThanOrEqual" stopIfTrue="1">
      <formula>0.695</formula>
    </cfRule>
    <cfRule type="cellIs" priority="2" dxfId="1" operator="between" stopIfTrue="1">
      <formula>0.5</formula>
      <formula>0.694</formula>
    </cfRule>
    <cfRule type="cellIs" priority="3" dxfId="2" operator="lessThan" stopIfTrue="1">
      <formula>0.5</formula>
    </cfRule>
  </conditionalFormatting>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13"/>
  <dimension ref="A1:T52"/>
  <sheetViews>
    <sheetView workbookViewId="0" topLeftCell="A1">
      <selection activeCell="I3" sqref="I3"/>
    </sheetView>
  </sheetViews>
  <sheetFormatPr defaultColWidth="9.140625" defaultRowHeight="12.75"/>
  <cols>
    <col min="1" max="1" width="3.140625" style="56" bestFit="1" customWidth="1"/>
    <col min="2" max="2" width="10.7109375" style="57" bestFit="1" customWidth="1"/>
    <col min="3" max="3" width="3.28125" style="58" bestFit="1" customWidth="1"/>
    <col min="4" max="4" width="3.28125" style="58" customWidth="1"/>
    <col min="5" max="5" width="3.8515625" style="58" bestFit="1" customWidth="1"/>
    <col min="6" max="6" width="7.00390625" style="59" bestFit="1" customWidth="1"/>
    <col min="7" max="7" width="7.00390625" style="59" customWidth="1"/>
    <col min="8" max="8" width="9.8515625" style="59" bestFit="1" customWidth="1"/>
    <col min="9" max="9" width="3.8515625" style="60" bestFit="1" customWidth="1"/>
    <col min="10" max="11" width="3.8515625" style="59" bestFit="1" customWidth="1"/>
    <col min="12" max="13" width="3.8515625" style="57" bestFit="1" customWidth="1"/>
    <col min="14" max="14" width="3.8515625" style="56" bestFit="1" customWidth="1"/>
    <col min="15" max="15" width="3.57421875" style="56" bestFit="1" customWidth="1"/>
    <col min="16" max="17" width="3.8515625" style="56" customWidth="1"/>
    <col min="18" max="18" width="9.140625" style="56" customWidth="1"/>
    <col min="19" max="19" width="8.421875" style="56" bestFit="1" customWidth="1"/>
    <col min="20" max="20" width="5.57421875" style="56" bestFit="1" customWidth="1"/>
    <col min="21" max="16384" width="9.140625" style="56" customWidth="1"/>
  </cols>
  <sheetData>
    <row r="1" spans="3:5" ht="12.75">
      <c r="C1" s="58">
        <v>60</v>
      </c>
      <c r="D1" s="58">
        <v>60</v>
      </c>
      <c r="E1" s="58">
        <v>30</v>
      </c>
    </row>
    <row r="2" spans="2:17" ht="13.5" thickBot="1">
      <c r="B2" s="61" t="s">
        <v>328</v>
      </c>
      <c r="C2" s="58" t="s">
        <v>347</v>
      </c>
      <c r="D2" s="58" t="s">
        <v>348</v>
      </c>
      <c r="E2" s="58" t="s">
        <v>349</v>
      </c>
      <c r="F2" s="58" t="s">
        <v>329</v>
      </c>
      <c r="G2" s="58" t="s">
        <v>350</v>
      </c>
      <c r="H2" s="58" t="s">
        <v>330</v>
      </c>
      <c r="I2" s="62" t="s">
        <v>331</v>
      </c>
      <c r="J2" s="63" t="s">
        <v>332</v>
      </c>
      <c r="K2" s="63" t="s">
        <v>351</v>
      </c>
      <c r="L2" s="63" t="s">
        <v>333</v>
      </c>
      <c r="M2" s="63" t="s">
        <v>335</v>
      </c>
      <c r="N2" s="63" t="s">
        <v>336</v>
      </c>
      <c r="O2" s="82" t="s">
        <v>338</v>
      </c>
      <c r="P2" s="83" t="s">
        <v>340</v>
      </c>
      <c r="Q2" s="83" t="s">
        <v>341</v>
      </c>
    </row>
    <row r="3" spans="1:20" ht="13.5" thickTop="1">
      <c r="A3" s="56">
        <v>1</v>
      </c>
      <c r="B3" s="84" t="s">
        <v>280</v>
      </c>
      <c r="C3" s="58">
        <v>29</v>
      </c>
      <c r="D3" s="58">
        <v>23</v>
      </c>
      <c r="E3" s="58">
        <v>10</v>
      </c>
      <c r="F3" s="58"/>
      <c r="G3" s="85" t="s">
        <v>355</v>
      </c>
      <c r="H3" s="86" t="str">
        <f aca="true" t="shared" si="0" ref="H3:H25">VLOOKUP(Total,Lookup46,2)</f>
        <v>3+</v>
      </c>
      <c r="I3" s="67">
        <f>S6-F3</f>
        <v>30</v>
      </c>
      <c r="J3" s="66">
        <f>$S$7-$F3</f>
        <v>39</v>
      </c>
      <c r="K3" s="66">
        <f>$S$8-$F3</f>
        <v>48</v>
      </c>
      <c r="L3" s="66">
        <f>$S$9-$F3</f>
        <v>56</v>
      </c>
      <c r="M3" s="66">
        <f>$S$10-$F3</f>
        <v>65</v>
      </c>
      <c r="N3" s="66">
        <f>$S$11-$F3</f>
        <v>74</v>
      </c>
      <c r="O3" s="66">
        <f aca="true" t="shared" si="1" ref="O3:O25">IF($G3="4-6",$S$12-$F3)</f>
        <v>83</v>
      </c>
      <c r="P3" s="66">
        <f aca="true" t="shared" si="2" ref="P3:P25">$S$13-$F3</f>
        <v>106</v>
      </c>
      <c r="Q3" s="66">
        <f aca="true" t="shared" si="3" ref="Q3:Q25">$S$14-$F3</f>
        <v>129</v>
      </c>
      <c r="S3" s="68" t="s">
        <v>352</v>
      </c>
      <c r="T3" s="69"/>
    </row>
    <row r="4" spans="1:20" ht="12.75">
      <c r="A4" s="56">
        <v>2</v>
      </c>
      <c r="B4" s="84" t="s">
        <v>282</v>
      </c>
      <c r="C4" s="58">
        <v>14</v>
      </c>
      <c r="D4" s="58">
        <v>21</v>
      </c>
      <c r="E4" s="58">
        <v>2</v>
      </c>
      <c r="F4" s="58"/>
      <c r="G4" s="85" t="s">
        <v>355</v>
      </c>
      <c r="H4" s="86" t="str">
        <f t="shared" si="0"/>
        <v>3+</v>
      </c>
      <c r="I4" s="67">
        <f aca="true" t="shared" si="4" ref="I4:I25">S7-F4</f>
        <v>39</v>
      </c>
      <c r="J4" s="66">
        <f aca="true" t="shared" si="5" ref="J4:J25">IF($G4="4-6",$S$7-$F4,$P$7-$F4)</f>
        <v>39</v>
      </c>
      <c r="K4" s="66">
        <f aca="true" t="shared" si="6" ref="K4:K25">IF($G4="4-6",$S$8-$F4,$P$8-$F4)</f>
        <v>48</v>
      </c>
      <c r="L4" s="66">
        <f aca="true" t="shared" si="7" ref="L4:L25">IF($G4="4-6",$S$9-$F4,$P$9-$F4)</f>
        <v>56</v>
      </c>
      <c r="M4" s="66">
        <f aca="true" t="shared" si="8" ref="M4:M25">IF($G4="4-6",$S$10-$F4,$P$10-$F4)</f>
        <v>65</v>
      </c>
      <c r="N4" s="66">
        <f aca="true" t="shared" si="9" ref="N4:N25">IF($G4="4-6",$S$11-$F4,$P$11-$F4)</f>
        <v>74</v>
      </c>
      <c r="O4" s="66">
        <f t="shared" si="1"/>
        <v>83</v>
      </c>
      <c r="P4" s="66">
        <f t="shared" si="2"/>
        <v>106</v>
      </c>
      <c r="Q4" s="66">
        <f t="shared" si="3"/>
        <v>129</v>
      </c>
      <c r="S4" s="70" t="s">
        <v>353</v>
      </c>
      <c r="T4" s="72" t="s">
        <v>330</v>
      </c>
    </row>
    <row r="5" spans="1:20" ht="12.75">
      <c r="A5" s="56">
        <v>3</v>
      </c>
      <c r="B5" s="84" t="s">
        <v>284</v>
      </c>
      <c r="C5" s="58">
        <v>17</v>
      </c>
      <c r="D5" s="58">
        <v>17</v>
      </c>
      <c r="E5" s="58">
        <v>4</v>
      </c>
      <c r="F5" s="58"/>
      <c r="G5" s="85" t="s">
        <v>355</v>
      </c>
      <c r="H5" s="86" t="str">
        <f t="shared" si="0"/>
        <v>3+</v>
      </c>
      <c r="I5" s="67">
        <f t="shared" si="4"/>
        <v>48</v>
      </c>
      <c r="J5" s="66">
        <f t="shared" si="5"/>
        <v>39</v>
      </c>
      <c r="K5" s="66">
        <f t="shared" si="6"/>
        <v>48</v>
      </c>
      <c r="L5" s="66">
        <f t="shared" si="7"/>
        <v>56</v>
      </c>
      <c r="M5" s="66">
        <f t="shared" si="8"/>
        <v>65</v>
      </c>
      <c r="N5" s="66">
        <f t="shared" si="9"/>
        <v>74</v>
      </c>
      <c r="O5" s="66">
        <f t="shared" si="1"/>
        <v>83</v>
      </c>
      <c r="P5" s="66">
        <f t="shared" si="2"/>
        <v>106</v>
      </c>
      <c r="Q5" s="66">
        <f t="shared" si="3"/>
        <v>129</v>
      </c>
      <c r="S5" s="60">
        <v>0</v>
      </c>
      <c r="T5" s="73" t="s">
        <v>354</v>
      </c>
    </row>
    <row r="6" spans="1:20" ht="12.75">
      <c r="A6" s="56">
        <v>4</v>
      </c>
      <c r="B6" s="84" t="s">
        <v>286</v>
      </c>
      <c r="C6" s="58">
        <v>17</v>
      </c>
      <c r="D6" s="58">
        <v>17</v>
      </c>
      <c r="E6" s="58">
        <v>5</v>
      </c>
      <c r="F6" s="58"/>
      <c r="G6" s="85" t="s">
        <v>355</v>
      </c>
      <c r="H6" s="86" t="str">
        <f t="shared" si="0"/>
        <v>3+</v>
      </c>
      <c r="I6" s="67">
        <f t="shared" si="4"/>
        <v>56</v>
      </c>
      <c r="J6" s="66">
        <f t="shared" si="5"/>
        <v>39</v>
      </c>
      <c r="K6" s="66">
        <f t="shared" si="6"/>
        <v>48</v>
      </c>
      <c r="L6" s="66">
        <f t="shared" si="7"/>
        <v>56</v>
      </c>
      <c r="M6" s="66">
        <f t="shared" si="8"/>
        <v>65</v>
      </c>
      <c r="N6" s="66">
        <f t="shared" si="9"/>
        <v>74</v>
      </c>
      <c r="O6" s="66">
        <f t="shared" si="1"/>
        <v>83</v>
      </c>
      <c r="P6" s="66">
        <f t="shared" si="2"/>
        <v>106</v>
      </c>
      <c r="Q6" s="66">
        <f t="shared" si="3"/>
        <v>129</v>
      </c>
      <c r="S6" s="75">
        <v>30</v>
      </c>
      <c r="T6" s="73" t="s">
        <v>331</v>
      </c>
    </row>
    <row r="7" spans="1:20" ht="12.75">
      <c r="A7" s="56">
        <v>5</v>
      </c>
      <c r="B7" s="84" t="s">
        <v>288</v>
      </c>
      <c r="C7" s="58">
        <v>26</v>
      </c>
      <c r="D7" s="58">
        <v>27</v>
      </c>
      <c r="E7" s="58">
        <v>10</v>
      </c>
      <c r="F7" s="58"/>
      <c r="G7" s="85" t="s">
        <v>355</v>
      </c>
      <c r="H7" s="86" t="str">
        <f t="shared" si="0"/>
        <v>3+</v>
      </c>
      <c r="I7" s="67">
        <f t="shared" si="4"/>
        <v>65</v>
      </c>
      <c r="J7" s="66">
        <f t="shared" si="5"/>
        <v>39</v>
      </c>
      <c r="K7" s="66">
        <f t="shared" si="6"/>
        <v>48</v>
      </c>
      <c r="L7" s="66">
        <f t="shared" si="7"/>
        <v>56</v>
      </c>
      <c r="M7" s="66">
        <f t="shared" si="8"/>
        <v>65</v>
      </c>
      <c r="N7" s="66">
        <f t="shared" si="9"/>
        <v>74</v>
      </c>
      <c r="O7" s="66">
        <f t="shared" si="1"/>
        <v>83</v>
      </c>
      <c r="P7" s="66">
        <f t="shared" si="2"/>
        <v>106</v>
      </c>
      <c r="Q7" s="66">
        <f t="shared" si="3"/>
        <v>129</v>
      </c>
      <c r="S7" s="75">
        <v>39</v>
      </c>
      <c r="T7" s="73" t="s">
        <v>332</v>
      </c>
    </row>
    <row r="8" spans="1:20" s="76" customFormat="1" ht="12.75" customHeight="1">
      <c r="A8" s="56">
        <v>6</v>
      </c>
      <c r="B8" s="84" t="s">
        <v>290</v>
      </c>
      <c r="C8" s="58">
        <v>49</v>
      </c>
      <c r="D8" s="58">
        <v>46</v>
      </c>
      <c r="E8" s="58">
        <v>18</v>
      </c>
      <c r="F8" s="58"/>
      <c r="G8" s="85" t="s">
        <v>355</v>
      </c>
      <c r="H8" s="86" t="str">
        <f t="shared" si="0"/>
        <v>3+</v>
      </c>
      <c r="I8" s="67">
        <f t="shared" si="4"/>
        <v>74</v>
      </c>
      <c r="J8" s="66">
        <f t="shared" si="5"/>
        <v>39</v>
      </c>
      <c r="K8" s="66">
        <f t="shared" si="6"/>
        <v>48</v>
      </c>
      <c r="L8" s="66">
        <f t="shared" si="7"/>
        <v>56</v>
      </c>
      <c r="M8" s="66">
        <f t="shared" si="8"/>
        <v>65</v>
      </c>
      <c r="N8" s="66">
        <f t="shared" si="9"/>
        <v>74</v>
      </c>
      <c r="O8" s="66">
        <f t="shared" si="1"/>
        <v>83</v>
      </c>
      <c r="P8" s="66">
        <f t="shared" si="2"/>
        <v>106</v>
      </c>
      <c r="Q8" s="66">
        <f t="shared" si="3"/>
        <v>129</v>
      </c>
      <c r="S8" s="75">
        <v>48</v>
      </c>
      <c r="T8" s="71" t="s">
        <v>351</v>
      </c>
    </row>
    <row r="9" spans="1:20" ht="12.75">
      <c r="A9" s="56">
        <v>7</v>
      </c>
      <c r="B9" s="84" t="s">
        <v>292</v>
      </c>
      <c r="C9" s="58">
        <v>4</v>
      </c>
      <c r="D9" s="58">
        <v>3</v>
      </c>
      <c r="E9" s="58">
        <v>2</v>
      </c>
      <c r="F9" s="58"/>
      <c r="G9" s="85" t="s">
        <v>355</v>
      </c>
      <c r="H9" s="86" t="str">
        <f t="shared" si="0"/>
        <v>3+</v>
      </c>
      <c r="I9" s="67">
        <f t="shared" si="4"/>
        <v>83</v>
      </c>
      <c r="J9" s="66">
        <f t="shared" si="5"/>
        <v>39</v>
      </c>
      <c r="K9" s="66">
        <f t="shared" si="6"/>
        <v>48</v>
      </c>
      <c r="L9" s="66">
        <f t="shared" si="7"/>
        <v>56</v>
      </c>
      <c r="M9" s="66">
        <f t="shared" si="8"/>
        <v>65</v>
      </c>
      <c r="N9" s="66">
        <f t="shared" si="9"/>
        <v>74</v>
      </c>
      <c r="O9" s="66">
        <f t="shared" si="1"/>
        <v>83</v>
      </c>
      <c r="P9" s="66">
        <f t="shared" si="2"/>
        <v>106</v>
      </c>
      <c r="Q9" s="66">
        <f t="shared" si="3"/>
        <v>129</v>
      </c>
      <c r="S9" s="75">
        <v>56</v>
      </c>
      <c r="T9" s="71" t="s">
        <v>333</v>
      </c>
    </row>
    <row r="10" spans="1:20" ht="12.75" customHeight="1">
      <c r="A10" s="56">
        <v>8</v>
      </c>
      <c r="B10" s="84" t="s">
        <v>294</v>
      </c>
      <c r="C10" s="58">
        <v>24</v>
      </c>
      <c r="D10" s="58">
        <v>19</v>
      </c>
      <c r="E10" s="58">
        <v>6</v>
      </c>
      <c r="F10" s="58"/>
      <c r="G10" s="85" t="s">
        <v>355</v>
      </c>
      <c r="H10" s="86" t="str">
        <f t="shared" si="0"/>
        <v>3+</v>
      </c>
      <c r="I10" s="67">
        <f t="shared" si="4"/>
        <v>106</v>
      </c>
      <c r="J10" s="66">
        <f t="shared" si="5"/>
        <v>39</v>
      </c>
      <c r="K10" s="66">
        <f t="shared" si="6"/>
        <v>48</v>
      </c>
      <c r="L10" s="66">
        <f t="shared" si="7"/>
        <v>56</v>
      </c>
      <c r="M10" s="66">
        <f t="shared" si="8"/>
        <v>65</v>
      </c>
      <c r="N10" s="66">
        <f t="shared" si="9"/>
        <v>74</v>
      </c>
      <c r="O10" s="66">
        <f t="shared" si="1"/>
        <v>83</v>
      </c>
      <c r="P10" s="66">
        <f t="shared" si="2"/>
        <v>106</v>
      </c>
      <c r="Q10" s="66">
        <f t="shared" si="3"/>
        <v>129</v>
      </c>
      <c r="S10" s="75">
        <v>65</v>
      </c>
      <c r="T10" s="71" t="s">
        <v>335</v>
      </c>
    </row>
    <row r="11" spans="1:20" ht="12.75">
      <c r="A11" s="56">
        <v>9</v>
      </c>
      <c r="B11" s="84" t="s">
        <v>296</v>
      </c>
      <c r="C11" s="58">
        <v>13</v>
      </c>
      <c r="D11" s="58">
        <v>11</v>
      </c>
      <c r="E11" s="58">
        <v>6</v>
      </c>
      <c r="F11" s="58"/>
      <c r="G11" s="85" t="s">
        <v>355</v>
      </c>
      <c r="H11" s="86" t="str">
        <f t="shared" si="0"/>
        <v>3+</v>
      </c>
      <c r="I11" s="67">
        <f t="shared" si="4"/>
        <v>129</v>
      </c>
      <c r="J11" s="66">
        <f t="shared" si="5"/>
        <v>39</v>
      </c>
      <c r="K11" s="66">
        <f t="shared" si="6"/>
        <v>48</v>
      </c>
      <c r="L11" s="66">
        <f t="shared" si="7"/>
        <v>56</v>
      </c>
      <c r="M11" s="66">
        <f t="shared" si="8"/>
        <v>65</v>
      </c>
      <c r="N11" s="66">
        <f t="shared" si="9"/>
        <v>74</v>
      </c>
      <c r="O11" s="66">
        <f t="shared" si="1"/>
        <v>83</v>
      </c>
      <c r="P11" s="66">
        <f t="shared" si="2"/>
        <v>106</v>
      </c>
      <c r="Q11" s="66">
        <f t="shared" si="3"/>
        <v>129</v>
      </c>
      <c r="S11" s="75">
        <v>74</v>
      </c>
      <c r="T11" s="71" t="s">
        <v>336</v>
      </c>
    </row>
    <row r="12" spans="1:20" ht="12.75">
      <c r="A12" s="56">
        <v>10</v>
      </c>
      <c r="B12" s="84" t="s">
        <v>298</v>
      </c>
      <c r="C12" s="58">
        <v>41</v>
      </c>
      <c r="D12" s="58">
        <v>29</v>
      </c>
      <c r="E12" s="58">
        <v>10</v>
      </c>
      <c r="F12" s="58"/>
      <c r="G12" s="85" t="s">
        <v>355</v>
      </c>
      <c r="H12" s="86" t="str">
        <f t="shared" si="0"/>
        <v>3+</v>
      </c>
      <c r="I12" s="67">
        <f t="shared" si="4"/>
        <v>0</v>
      </c>
      <c r="J12" s="66">
        <f t="shared" si="5"/>
        <v>39</v>
      </c>
      <c r="K12" s="66">
        <f t="shared" si="6"/>
        <v>48</v>
      </c>
      <c r="L12" s="66">
        <f t="shared" si="7"/>
        <v>56</v>
      </c>
      <c r="M12" s="66">
        <f t="shared" si="8"/>
        <v>65</v>
      </c>
      <c r="N12" s="66">
        <f t="shared" si="9"/>
        <v>74</v>
      </c>
      <c r="O12" s="66">
        <f t="shared" si="1"/>
        <v>83</v>
      </c>
      <c r="P12" s="66">
        <f t="shared" si="2"/>
        <v>106</v>
      </c>
      <c r="Q12" s="66">
        <f t="shared" si="3"/>
        <v>129</v>
      </c>
      <c r="S12" s="75">
        <v>83</v>
      </c>
      <c r="T12" s="71" t="s">
        <v>338</v>
      </c>
    </row>
    <row r="13" spans="1:20" ht="12.75">
      <c r="A13" s="56">
        <v>11</v>
      </c>
      <c r="B13" s="84" t="s">
        <v>300</v>
      </c>
      <c r="C13" s="58">
        <v>24</v>
      </c>
      <c r="D13" s="58">
        <v>28</v>
      </c>
      <c r="E13" s="58">
        <v>12</v>
      </c>
      <c r="F13" s="58"/>
      <c r="G13" s="85" t="s">
        <v>355</v>
      </c>
      <c r="H13" s="86" t="str">
        <f t="shared" si="0"/>
        <v>3+</v>
      </c>
      <c r="I13" s="67">
        <f t="shared" si="4"/>
        <v>0</v>
      </c>
      <c r="J13" s="66">
        <f t="shared" si="5"/>
        <v>39</v>
      </c>
      <c r="K13" s="66">
        <f t="shared" si="6"/>
        <v>48</v>
      </c>
      <c r="L13" s="66">
        <f t="shared" si="7"/>
        <v>56</v>
      </c>
      <c r="M13" s="66">
        <f t="shared" si="8"/>
        <v>65</v>
      </c>
      <c r="N13" s="66">
        <f t="shared" si="9"/>
        <v>74</v>
      </c>
      <c r="O13" s="66">
        <f t="shared" si="1"/>
        <v>83</v>
      </c>
      <c r="P13" s="66">
        <f t="shared" si="2"/>
        <v>106</v>
      </c>
      <c r="Q13" s="66">
        <f t="shared" si="3"/>
        <v>129</v>
      </c>
      <c r="S13" s="75">
        <v>106</v>
      </c>
      <c r="T13" s="71" t="s">
        <v>340</v>
      </c>
    </row>
    <row r="14" spans="1:20" ht="13.5" thickBot="1">
      <c r="A14" s="56">
        <v>12</v>
      </c>
      <c r="B14" s="84" t="s">
        <v>302</v>
      </c>
      <c r="C14" s="58">
        <v>14</v>
      </c>
      <c r="D14" s="58">
        <v>16</v>
      </c>
      <c r="E14" s="58">
        <v>10</v>
      </c>
      <c r="F14" s="58"/>
      <c r="G14" s="85" t="s">
        <v>355</v>
      </c>
      <c r="H14" s="86" t="str">
        <f t="shared" si="0"/>
        <v>3+</v>
      </c>
      <c r="I14" s="67" t="e">
        <f t="shared" si="4"/>
        <v>#VALUE!</v>
      </c>
      <c r="J14" s="66">
        <f t="shared" si="5"/>
        <v>39</v>
      </c>
      <c r="K14" s="66">
        <f t="shared" si="6"/>
        <v>48</v>
      </c>
      <c r="L14" s="66">
        <f t="shared" si="7"/>
        <v>56</v>
      </c>
      <c r="M14" s="66">
        <f t="shared" si="8"/>
        <v>65</v>
      </c>
      <c r="N14" s="66">
        <f t="shared" si="9"/>
        <v>74</v>
      </c>
      <c r="O14" s="66">
        <f t="shared" si="1"/>
        <v>83</v>
      </c>
      <c r="P14" s="66">
        <f t="shared" si="2"/>
        <v>106</v>
      </c>
      <c r="Q14" s="66">
        <f t="shared" si="3"/>
        <v>129</v>
      </c>
      <c r="S14" s="78">
        <v>129</v>
      </c>
      <c r="T14" s="77" t="s">
        <v>341</v>
      </c>
    </row>
    <row r="15" spans="1:17" ht="13.5" thickTop="1">
      <c r="A15" s="56">
        <v>13</v>
      </c>
      <c r="B15" s="84" t="s">
        <v>304</v>
      </c>
      <c r="C15" s="58">
        <v>15</v>
      </c>
      <c r="D15" s="58">
        <v>20</v>
      </c>
      <c r="E15" s="58">
        <v>6</v>
      </c>
      <c r="F15" s="58"/>
      <c r="G15" s="85" t="s">
        <v>355</v>
      </c>
      <c r="H15" s="86" t="str">
        <f t="shared" si="0"/>
        <v>3+</v>
      </c>
      <c r="I15" s="67" t="e">
        <f t="shared" si="4"/>
        <v>#VALUE!</v>
      </c>
      <c r="J15" s="66">
        <f t="shared" si="5"/>
        <v>39</v>
      </c>
      <c r="K15" s="66">
        <f t="shared" si="6"/>
        <v>48</v>
      </c>
      <c r="L15" s="66">
        <f t="shared" si="7"/>
        <v>56</v>
      </c>
      <c r="M15" s="66">
        <f t="shared" si="8"/>
        <v>65</v>
      </c>
      <c r="N15" s="66">
        <f t="shared" si="9"/>
        <v>74</v>
      </c>
      <c r="O15" s="66">
        <f t="shared" si="1"/>
        <v>83</v>
      </c>
      <c r="P15" s="66">
        <f t="shared" si="2"/>
        <v>106</v>
      </c>
      <c r="Q15" s="66">
        <f t="shared" si="3"/>
        <v>129</v>
      </c>
    </row>
    <row r="16" spans="1:17" ht="12.75">
      <c r="A16" s="56">
        <v>14</v>
      </c>
      <c r="B16" s="87" t="s">
        <v>306</v>
      </c>
      <c r="C16" s="58">
        <v>20</v>
      </c>
      <c r="D16" s="58">
        <v>11</v>
      </c>
      <c r="E16" s="58">
        <v>8</v>
      </c>
      <c r="F16" s="58"/>
      <c r="G16" s="85" t="s">
        <v>355</v>
      </c>
      <c r="H16" s="86" t="str">
        <f t="shared" si="0"/>
        <v>3+</v>
      </c>
      <c r="I16" s="67">
        <f t="shared" si="4"/>
        <v>0</v>
      </c>
      <c r="J16" s="66">
        <f t="shared" si="5"/>
        <v>39</v>
      </c>
      <c r="K16" s="66">
        <f t="shared" si="6"/>
        <v>48</v>
      </c>
      <c r="L16" s="66">
        <f t="shared" si="7"/>
        <v>56</v>
      </c>
      <c r="M16" s="66">
        <f t="shared" si="8"/>
        <v>65</v>
      </c>
      <c r="N16" s="66">
        <f t="shared" si="9"/>
        <v>74</v>
      </c>
      <c r="O16" s="66">
        <f t="shared" si="1"/>
        <v>83</v>
      </c>
      <c r="P16" s="66">
        <f t="shared" si="2"/>
        <v>106</v>
      </c>
      <c r="Q16" s="66">
        <f t="shared" si="3"/>
        <v>129</v>
      </c>
    </row>
    <row r="17" spans="1:19" ht="12.75">
      <c r="A17" s="56">
        <v>15</v>
      </c>
      <c r="B17" s="84" t="s">
        <v>308</v>
      </c>
      <c r="C17" s="58">
        <v>22</v>
      </c>
      <c r="D17" s="58">
        <v>14</v>
      </c>
      <c r="E17" s="58">
        <v>8</v>
      </c>
      <c r="F17" s="58"/>
      <c r="G17" s="85" t="s">
        <v>355</v>
      </c>
      <c r="H17" s="86" t="str">
        <f t="shared" si="0"/>
        <v>3+</v>
      </c>
      <c r="I17" s="67">
        <f t="shared" si="4"/>
        <v>0</v>
      </c>
      <c r="J17" s="66">
        <f t="shared" si="5"/>
        <v>39</v>
      </c>
      <c r="K17" s="66">
        <f t="shared" si="6"/>
        <v>48</v>
      </c>
      <c r="L17" s="66">
        <f t="shared" si="7"/>
        <v>56</v>
      </c>
      <c r="M17" s="66">
        <f t="shared" si="8"/>
        <v>65</v>
      </c>
      <c r="N17" s="66">
        <f t="shared" si="9"/>
        <v>74</v>
      </c>
      <c r="O17" s="66">
        <f t="shared" si="1"/>
        <v>83</v>
      </c>
      <c r="P17" s="66">
        <f t="shared" si="2"/>
        <v>106</v>
      </c>
      <c r="Q17" s="66">
        <f t="shared" si="3"/>
        <v>129</v>
      </c>
      <c r="S17" s="149" t="s">
        <v>380</v>
      </c>
    </row>
    <row r="18" spans="1:19" ht="12.75">
      <c r="A18" s="56">
        <v>16</v>
      </c>
      <c r="B18" s="84" t="s">
        <v>310</v>
      </c>
      <c r="C18" s="58">
        <v>21</v>
      </c>
      <c r="D18" s="58">
        <v>36</v>
      </c>
      <c r="E18" s="58">
        <v>12</v>
      </c>
      <c r="F18" s="58"/>
      <c r="G18" s="85" t="s">
        <v>355</v>
      </c>
      <c r="H18" s="86" t="str">
        <f t="shared" si="0"/>
        <v>3+</v>
      </c>
      <c r="I18" s="67">
        <f t="shared" si="4"/>
        <v>0</v>
      </c>
      <c r="J18" s="66">
        <f t="shared" si="5"/>
        <v>39</v>
      </c>
      <c r="K18" s="66">
        <f t="shared" si="6"/>
        <v>48</v>
      </c>
      <c r="L18" s="66">
        <f t="shared" si="7"/>
        <v>56</v>
      </c>
      <c r="M18" s="66">
        <f t="shared" si="8"/>
        <v>65</v>
      </c>
      <c r="N18" s="66">
        <f t="shared" si="9"/>
        <v>74</v>
      </c>
      <c r="O18" s="66">
        <f t="shared" si="1"/>
        <v>83</v>
      </c>
      <c r="P18" s="66">
        <f t="shared" si="2"/>
        <v>106</v>
      </c>
      <c r="Q18" s="66">
        <f t="shared" si="3"/>
        <v>129</v>
      </c>
      <c r="S18" s="149" t="s">
        <v>379</v>
      </c>
    </row>
    <row r="19" spans="1:17" ht="12.75">
      <c r="A19" s="56">
        <v>17</v>
      </c>
      <c r="B19" s="84" t="s">
        <v>312</v>
      </c>
      <c r="C19" s="58">
        <v>17</v>
      </c>
      <c r="D19" s="58">
        <v>27</v>
      </c>
      <c r="E19" s="58">
        <v>6</v>
      </c>
      <c r="F19" s="58"/>
      <c r="G19" s="85" t="s">
        <v>355</v>
      </c>
      <c r="H19" s="86" t="str">
        <f t="shared" si="0"/>
        <v>3+</v>
      </c>
      <c r="I19" s="67">
        <f t="shared" si="4"/>
        <v>0</v>
      </c>
      <c r="J19" s="66">
        <f t="shared" si="5"/>
        <v>39</v>
      </c>
      <c r="K19" s="66">
        <f t="shared" si="6"/>
        <v>48</v>
      </c>
      <c r="L19" s="66">
        <f t="shared" si="7"/>
        <v>56</v>
      </c>
      <c r="M19" s="66">
        <f t="shared" si="8"/>
        <v>65</v>
      </c>
      <c r="N19" s="66">
        <f t="shared" si="9"/>
        <v>74</v>
      </c>
      <c r="O19" s="66">
        <f t="shared" si="1"/>
        <v>83</v>
      </c>
      <c r="P19" s="66">
        <f t="shared" si="2"/>
        <v>106</v>
      </c>
      <c r="Q19" s="66">
        <f t="shared" si="3"/>
        <v>129</v>
      </c>
    </row>
    <row r="20" spans="1:17" ht="12.75">
      <c r="A20" s="56">
        <v>18</v>
      </c>
      <c r="B20" s="84" t="s">
        <v>314</v>
      </c>
      <c r="C20" s="58">
        <v>26</v>
      </c>
      <c r="D20" s="58">
        <v>28</v>
      </c>
      <c r="E20" s="58">
        <v>14</v>
      </c>
      <c r="F20" s="58"/>
      <c r="G20" s="85" t="s">
        <v>355</v>
      </c>
      <c r="H20" s="86" t="str">
        <f t="shared" si="0"/>
        <v>3+</v>
      </c>
      <c r="I20" s="67">
        <f t="shared" si="4"/>
        <v>0</v>
      </c>
      <c r="J20" s="66">
        <f t="shared" si="5"/>
        <v>39</v>
      </c>
      <c r="K20" s="66">
        <f t="shared" si="6"/>
        <v>48</v>
      </c>
      <c r="L20" s="66">
        <f t="shared" si="7"/>
        <v>56</v>
      </c>
      <c r="M20" s="66">
        <f t="shared" si="8"/>
        <v>65</v>
      </c>
      <c r="N20" s="66">
        <f t="shared" si="9"/>
        <v>74</v>
      </c>
      <c r="O20" s="66">
        <f t="shared" si="1"/>
        <v>83</v>
      </c>
      <c r="P20" s="66">
        <f t="shared" si="2"/>
        <v>106</v>
      </c>
      <c r="Q20" s="66">
        <f t="shared" si="3"/>
        <v>129</v>
      </c>
    </row>
    <row r="21" spans="1:17" ht="12.75">
      <c r="A21" s="56">
        <v>19</v>
      </c>
      <c r="B21" s="84" t="s">
        <v>316</v>
      </c>
      <c r="C21" s="58">
        <v>14</v>
      </c>
      <c r="D21" s="58">
        <v>22</v>
      </c>
      <c r="E21" s="58">
        <v>6</v>
      </c>
      <c r="F21" s="58"/>
      <c r="G21" s="85" t="s">
        <v>355</v>
      </c>
      <c r="H21" s="86" t="str">
        <f t="shared" si="0"/>
        <v>3+</v>
      </c>
      <c r="I21" s="67">
        <f t="shared" si="4"/>
        <v>0</v>
      </c>
      <c r="J21" s="66">
        <f t="shared" si="5"/>
        <v>39</v>
      </c>
      <c r="K21" s="66">
        <f t="shared" si="6"/>
        <v>48</v>
      </c>
      <c r="L21" s="66">
        <f t="shared" si="7"/>
        <v>56</v>
      </c>
      <c r="M21" s="66">
        <f t="shared" si="8"/>
        <v>65</v>
      </c>
      <c r="N21" s="66">
        <f t="shared" si="9"/>
        <v>74</v>
      </c>
      <c r="O21" s="66">
        <f t="shared" si="1"/>
        <v>83</v>
      </c>
      <c r="P21" s="66">
        <f t="shared" si="2"/>
        <v>106</v>
      </c>
      <c r="Q21" s="66">
        <f t="shared" si="3"/>
        <v>129</v>
      </c>
    </row>
    <row r="22" spans="1:17" ht="12.75">
      <c r="A22" s="56">
        <v>20</v>
      </c>
      <c r="B22" s="84" t="s">
        <v>318</v>
      </c>
      <c r="C22" s="58">
        <v>20</v>
      </c>
      <c r="D22" s="58">
        <v>12</v>
      </c>
      <c r="E22" s="58">
        <v>11</v>
      </c>
      <c r="F22" s="58"/>
      <c r="G22" s="85" t="s">
        <v>355</v>
      </c>
      <c r="H22" s="86" t="str">
        <f t="shared" si="0"/>
        <v>3+</v>
      </c>
      <c r="I22" s="67">
        <f t="shared" si="4"/>
        <v>0</v>
      </c>
      <c r="J22" s="66">
        <f t="shared" si="5"/>
        <v>39</v>
      </c>
      <c r="K22" s="66">
        <f t="shared" si="6"/>
        <v>48</v>
      </c>
      <c r="L22" s="66">
        <f t="shared" si="7"/>
        <v>56</v>
      </c>
      <c r="M22" s="66">
        <f t="shared" si="8"/>
        <v>65</v>
      </c>
      <c r="N22" s="66">
        <f t="shared" si="9"/>
        <v>74</v>
      </c>
      <c r="O22" s="66">
        <f t="shared" si="1"/>
        <v>83</v>
      </c>
      <c r="P22" s="66">
        <f t="shared" si="2"/>
        <v>106</v>
      </c>
      <c r="Q22" s="66">
        <f t="shared" si="3"/>
        <v>129</v>
      </c>
    </row>
    <row r="23" spans="1:17" ht="12.75">
      <c r="A23" s="56">
        <v>21</v>
      </c>
      <c r="B23" s="84" t="s">
        <v>320</v>
      </c>
      <c r="C23" s="58">
        <v>13</v>
      </c>
      <c r="D23" s="58">
        <v>19</v>
      </c>
      <c r="E23" s="58">
        <v>3</v>
      </c>
      <c r="F23" s="58"/>
      <c r="G23" s="85" t="s">
        <v>355</v>
      </c>
      <c r="H23" s="86" t="str">
        <f t="shared" si="0"/>
        <v>3+</v>
      </c>
      <c r="I23" s="67">
        <f t="shared" si="4"/>
        <v>0</v>
      </c>
      <c r="J23" s="66">
        <f t="shared" si="5"/>
        <v>39</v>
      </c>
      <c r="K23" s="66">
        <f t="shared" si="6"/>
        <v>48</v>
      </c>
      <c r="L23" s="66">
        <f t="shared" si="7"/>
        <v>56</v>
      </c>
      <c r="M23" s="66">
        <f t="shared" si="8"/>
        <v>65</v>
      </c>
      <c r="N23" s="66">
        <f t="shared" si="9"/>
        <v>74</v>
      </c>
      <c r="O23" s="66">
        <f t="shared" si="1"/>
        <v>83</v>
      </c>
      <c r="P23" s="66">
        <f t="shared" si="2"/>
        <v>106</v>
      </c>
      <c r="Q23" s="66">
        <f t="shared" si="3"/>
        <v>129</v>
      </c>
    </row>
    <row r="24" spans="1:17" ht="12.75">
      <c r="A24" s="56">
        <v>22</v>
      </c>
      <c r="B24" s="84" t="s">
        <v>322</v>
      </c>
      <c r="C24" s="58">
        <v>19</v>
      </c>
      <c r="D24" s="58">
        <v>20</v>
      </c>
      <c r="E24" s="58">
        <v>10</v>
      </c>
      <c r="F24" s="58"/>
      <c r="G24" s="85" t="s">
        <v>355</v>
      </c>
      <c r="H24" s="86" t="str">
        <f t="shared" si="0"/>
        <v>3+</v>
      </c>
      <c r="I24" s="67">
        <f t="shared" si="4"/>
        <v>0</v>
      </c>
      <c r="J24" s="66">
        <f t="shared" si="5"/>
        <v>39</v>
      </c>
      <c r="K24" s="66">
        <f t="shared" si="6"/>
        <v>48</v>
      </c>
      <c r="L24" s="66">
        <f t="shared" si="7"/>
        <v>56</v>
      </c>
      <c r="M24" s="66">
        <f t="shared" si="8"/>
        <v>65</v>
      </c>
      <c r="N24" s="66">
        <f t="shared" si="9"/>
        <v>74</v>
      </c>
      <c r="O24" s="66">
        <f t="shared" si="1"/>
        <v>83</v>
      </c>
      <c r="P24" s="66">
        <f t="shared" si="2"/>
        <v>106</v>
      </c>
      <c r="Q24" s="66">
        <f t="shared" si="3"/>
        <v>129</v>
      </c>
    </row>
    <row r="25" spans="1:17" ht="12.75">
      <c r="A25" s="56">
        <v>23</v>
      </c>
      <c r="B25" s="84" t="s">
        <v>324</v>
      </c>
      <c r="C25" s="58">
        <v>19</v>
      </c>
      <c r="D25" s="58">
        <v>27</v>
      </c>
      <c r="E25" s="58">
        <v>6</v>
      </c>
      <c r="F25" s="58"/>
      <c r="G25" s="85" t="s">
        <v>355</v>
      </c>
      <c r="H25" s="86" t="str">
        <f t="shared" si="0"/>
        <v>3+</v>
      </c>
      <c r="I25" s="67">
        <f t="shared" si="4"/>
        <v>0</v>
      </c>
      <c r="J25" s="66">
        <f t="shared" si="5"/>
        <v>39</v>
      </c>
      <c r="K25" s="66">
        <f t="shared" si="6"/>
        <v>48</v>
      </c>
      <c r="L25" s="66">
        <f t="shared" si="7"/>
        <v>56</v>
      </c>
      <c r="M25" s="66">
        <f t="shared" si="8"/>
        <v>65</v>
      </c>
      <c r="N25" s="66">
        <f t="shared" si="9"/>
        <v>74</v>
      </c>
      <c r="O25" s="66">
        <f t="shared" si="1"/>
        <v>83</v>
      </c>
      <c r="P25" s="66">
        <f t="shared" si="2"/>
        <v>106</v>
      </c>
      <c r="Q25" s="66">
        <f t="shared" si="3"/>
        <v>129</v>
      </c>
    </row>
    <row r="26" spans="2:16" ht="12.75">
      <c r="B26" s="79"/>
      <c r="F26" s="58"/>
      <c r="G26" s="65"/>
      <c r="H26" s="66"/>
      <c r="I26" s="67"/>
      <c r="J26" s="66"/>
      <c r="K26" s="66"/>
      <c r="L26" s="74"/>
      <c r="M26" s="74"/>
      <c r="N26" s="74"/>
      <c r="O26" s="64"/>
      <c r="P26" s="74"/>
    </row>
    <row r="27" spans="8:16" ht="12.75">
      <c r="H27" s="59" t="str">
        <f>"Level 2: "&amp;(COUNTIF(H$3:H$25,"2+"))</f>
        <v>Level 2: 0</v>
      </c>
      <c r="L27" s="74"/>
      <c r="M27" s="74"/>
      <c r="N27" s="74"/>
      <c r="O27" s="64"/>
      <c r="P27" s="74"/>
    </row>
    <row r="28" spans="3:16" ht="12.75">
      <c r="C28" s="122"/>
      <c r="H28" s="59">
        <f>(COUNTIF(H$3:H$25,"3c")+COUNTIF(H$3:H$25,"3b")+COUNTIF(H$3:H$25,"3a")+COUNTIF(H$3:H$25,"3+"))</f>
        <v>23</v>
      </c>
      <c r="K28" s="150" t="s">
        <v>376</v>
      </c>
      <c r="L28" s="74"/>
      <c r="M28" s="74"/>
      <c r="N28" s="74"/>
      <c r="O28" s="64"/>
      <c r="P28" s="74"/>
    </row>
    <row r="29" spans="2:16" ht="12.75">
      <c r="B29" s="80"/>
      <c r="H29" s="59">
        <f>(COUNTIF(H$3:H$25,"4c")+COUNTIF(H$3:H$25,"4b")+COUNTIF(H$3:H$25,"4a"))</f>
        <v>0</v>
      </c>
      <c r="K29" s="150" t="s">
        <v>377</v>
      </c>
      <c r="N29" s="74"/>
      <c r="O29" s="64"/>
      <c r="P29" s="74"/>
    </row>
    <row r="30" spans="2:16" ht="12.75">
      <c r="B30" s="80"/>
      <c r="H30" s="59">
        <f>(COUNTIF(H$3:H$25,"5c")+COUNTIF(H$3:H$25,"5b")+COUNTIF(H$3:H$25,"5a"))</f>
        <v>0</v>
      </c>
      <c r="K30" s="151" t="s">
        <v>378</v>
      </c>
      <c r="N30" s="74"/>
      <c r="O30" s="64"/>
      <c r="P30" s="74"/>
    </row>
    <row r="31" spans="2:16" ht="12.75">
      <c r="B31" s="80"/>
      <c r="H31" s="59">
        <f>(COUNTIF(H$3:H$25,"6c")+COUNTIF(H$3:H$25,"6b")+COUNTIF(H$3:H$25,"6a"))</f>
        <v>0</v>
      </c>
      <c r="K31" s="151" t="s">
        <v>378</v>
      </c>
      <c r="N31" s="64"/>
      <c r="O31" s="64"/>
      <c r="P31" s="74"/>
    </row>
    <row r="32" spans="2:4" ht="12.75">
      <c r="B32" s="80"/>
      <c r="C32" s="81"/>
      <c r="D32" s="81"/>
    </row>
    <row r="33" ht="12.75">
      <c r="B33" s="80"/>
    </row>
    <row r="34" ht="12.75">
      <c r="B34" s="80"/>
    </row>
    <row r="35" ht="12.75">
      <c r="B35" s="80"/>
    </row>
    <row r="36" ht="12.75">
      <c r="B36" s="80"/>
    </row>
    <row r="37" ht="12.75">
      <c r="B37" s="80"/>
    </row>
    <row r="38" ht="12.75">
      <c r="B38" s="80"/>
    </row>
    <row r="39" ht="12.75">
      <c r="B39" s="80"/>
    </row>
    <row r="40" ht="12.75">
      <c r="B40" s="80"/>
    </row>
    <row r="41" ht="12.75">
      <c r="B41" s="80"/>
    </row>
    <row r="42" ht="12.75">
      <c r="B42" s="80"/>
    </row>
    <row r="43" ht="12.75">
      <c r="B43" s="80"/>
    </row>
    <row r="44" ht="12.75">
      <c r="B44" s="80"/>
    </row>
    <row r="45" ht="12.75">
      <c r="B45" s="80"/>
    </row>
    <row r="46" ht="12.75">
      <c r="B46" s="80"/>
    </row>
    <row r="47" ht="12.75">
      <c r="B47" s="80"/>
    </row>
    <row r="48" ht="12.75">
      <c r="B48" s="80"/>
    </row>
    <row r="49" ht="12.75">
      <c r="B49" s="80"/>
    </row>
    <row r="50" ht="12.75">
      <c r="B50" s="80"/>
    </row>
    <row r="51" ht="12.75">
      <c r="B51" s="80"/>
    </row>
    <row r="52" ht="12.75">
      <c r="B52" s="80"/>
    </row>
  </sheetData>
  <conditionalFormatting sqref="I3:Q25">
    <cfRule type="cellIs" priority="1" dxfId="3" operator="between" stopIfTrue="1">
      <formula>-90</formula>
      <formula>0</formula>
    </cfRule>
  </conditionalFormatting>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H51"/>
  <sheetViews>
    <sheetView workbookViewId="0" topLeftCell="D1">
      <selection activeCell="H26" sqref="H26"/>
    </sheetView>
  </sheetViews>
  <sheetFormatPr defaultColWidth="9.140625" defaultRowHeight="12.75"/>
  <cols>
    <col min="1" max="1" width="10.7109375" style="89" bestFit="1" customWidth="1"/>
    <col min="2" max="2" width="13.57421875" style="0" bestFit="1" customWidth="1"/>
    <col min="3" max="3" width="5.7109375" style="0" customWidth="1"/>
    <col min="4" max="4" width="9.00390625" style="0" bestFit="1" customWidth="1"/>
    <col min="5" max="5" width="13.8515625" style="120" bestFit="1" customWidth="1"/>
    <col min="6" max="6" width="8.57421875" style="0" customWidth="1"/>
    <col min="7" max="7" width="11.7109375" style="0" bestFit="1" customWidth="1"/>
    <col min="8" max="8" width="89.8515625" style="0" bestFit="1" customWidth="1"/>
  </cols>
  <sheetData>
    <row r="1" spans="1:6" s="88" customFormat="1" ht="38.25">
      <c r="A1" s="88" t="s">
        <v>356</v>
      </c>
      <c r="B1" s="88" t="s">
        <v>358</v>
      </c>
      <c r="C1" s="88" t="s">
        <v>359</v>
      </c>
      <c r="D1" s="88" t="s">
        <v>360</v>
      </c>
      <c r="E1" s="119" t="s">
        <v>361</v>
      </c>
      <c r="F1" s="121" t="s">
        <v>371</v>
      </c>
    </row>
    <row r="2" spans="1:6" ht="12.75">
      <c r="A2" s="88" t="s">
        <v>280</v>
      </c>
      <c r="B2" t="s">
        <v>281</v>
      </c>
      <c r="C2" t="s">
        <v>362</v>
      </c>
      <c r="D2" t="s">
        <v>363</v>
      </c>
      <c r="E2" s="34">
        <v>34144</v>
      </c>
      <c r="F2">
        <f ca="1">(DATE(YEAR(E2),MONTH(E2),DAY(E2))-TODAY())+4748</f>
        <v>12</v>
      </c>
    </row>
    <row r="3" spans="1:5" ht="12.75">
      <c r="A3" s="88" t="s">
        <v>282</v>
      </c>
      <c r="B3" t="s">
        <v>283</v>
      </c>
      <c r="C3" t="s">
        <v>364</v>
      </c>
      <c r="D3" t="s">
        <v>365</v>
      </c>
      <c r="E3" s="34">
        <v>34136</v>
      </c>
    </row>
    <row r="4" spans="1:8" ht="12.75">
      <c r="A4" s="88" t="s">
        <v>284</v>
      </c>
      <c r="B4" t="s">
        <v>285</v>
      </c>
      <c r="C4" t="s">
        <v>362</v>
      </c>
      <c r="D4" t="s">
        <v>365</v>
      </c>
      <c r="E4" s="34">
        <v>34197</v>
      </c>
      <c r="H4" s="36" t="s">
        <v>369</v>
      </c>
    </row>
    <row r="5" spans="1:8" ht="12.75">
      <c r="A5" s="88" t="s">
        <v>286</v>
      </c>
      <c r="B5" t="s">
        <v>287</v>
      </c>
      <c r="D5" t="s">
        <v>365</v>
      </c>
      <c r="E5" s="34">
        <v>34146</v>
      </c>
      <c r="H5" s="144" t="s">
        <v>370</v>
      </c>
    </row>
    <row r="6" spans="1:8" ht="12.75">
      <c r="A6" s="88" t="s">
        <v>288</v>
      </c>
      <c r="B6" t="s">
        <v>289</v>
      </c>
      <c r="C6" t="s">
        <v>366</v>
      </c>
      <c r="D6" t="s">
        <v>365</v>
      </c>
      <c r="E6" s="34">
        <v>33859</v>
      </c>
      <c r="H6" s="144" t="s">
        <v>372</v>
      </c>
    </row>
    <row r="7" spans="1:5" ht="12.75">
      <c r="A7" s="88" t="s">
        <v>290</v>
      </c>
      <c r="B7" t="s">
        <v>291</v>
      </c>
      <c r="D7" t="s">
        <v>363</v>
      </c>
      <c r="E7" s="34">
        <v>34133</v>
      </c>
    </row>
    <row r="8" spans="1:8" ht="12.75">
      <c r="A8" s="88" t="s">
        <v>292</v>
      </c>
      <c r="B8" t="s">
        <v>293</v>
      </c>
      <c r="D8" t="s">
        <v>363</v>
      </c>
      <c r="E8" s="34">
        <v>34027</v>
      </c>
      <c r="H8" s="36" t="s">
        <v>408</v>
      </c>
    </row>
    <row r="9" spans="1:8" ht="12.75">
      <c r="A9" s="88" t="s">
        <v>294</v>
      </c>
      <c r="B9" t="s">
        <v>295</v>
      </c>
      <c r="C9" t="s">
        <v>362</v>
      </c>
      <c r="D9" t="s">
        <v>363</v>
      </c>
      <c r="E9" s="34">
        <v>34015</v>
      </c>
      <c r="H9" s="144" t="s">
        <v>373</v>
      </c>
    </row>
    <row r="10" spans="1:8" ht="12.75">
      <c r="A10" s="88" t="s">
        <v>296</v>
      </c>
      <c r="B10" t="s">
        <v>297</v>
      </c>
      <c r="C10" t="s">
        <v>362</v>
      </c>
      <c r="D10" t="s">
        <v>363</v>
      </c>
      <c r="E10" s="34">
        <v>34193</v>
      </c>
      <c r="H10" s="144" t="s">
        <v>374</v>
      </c>
    </row>
    <row r="11" spans="1:8" ht="12.75">
      <c r="A11" s="88" t="s">
        <v>298</v>
      </c>
      <c r="B11" t="s">
        <v>299</v>
      </c>
      <c r="C11" t="s">
        <v>362</v>
      </c>
      <c r="D11" t="s">
        <v>365</v>
      </c>
      <c r="E11" s="34">
        <v>34064</v>
      </c>
      <c r="H11" s="144" t="s">
        <v>375</v>
      </c>
    </row>
    <row r="12" spans="1:5" ht="12.75">
      <c r="A12" s="88" t="s">
        <v>300</v>
      </c>
      <c r="B12" t="s">
        <v>301</v>
      </c>
      <c r="D12" t="s">
        <v>365</v>
      </c>
      <c r="E12" s="34">
        <v>34151</v>
      </c>
    </row>
    <row r="13" spans="1:5" ht="12.75">
      <c r="A13" s="88" t="s">
        <v>302</v>
      </c>
      <c r="B13" t="s">
        <v>303</v>
      </c>
      <c r="C13" t="s">
        <v>364</v>
      </c>
      <c r="D13" t="s">
        <v>365</v>
      </c>
      <c r="E13" s="34">
        <v>34056</v>
      </c>
    </row>
    <row r="14" spans="1:5" ht="12.75">
      <c r="A14" s="88" t="s">
        <v>304</v>
      </c>
      <c r="B14" t="s">
        <v>305</v>
      </c>
      <c r="C14" t="s">
        <v>364</v>
      </c>
      <c r="D14" t="s">
        <v>363</v>
      </c>
      <c r="E14" s="34">
        <v>33967</v>
      </c>
    </row>
    <row r="15" spans="1:5" ht="12.75">
      <c r="A15" s="88" t="s">
        <v>306</v>
      </c>
      <c r="B15" s="49" t="s">
        <v>307</v>
      </c>
      <c r="C15" t="s">
        <v>364</v>
      </c>
      <c r="D15" t="s">
        <v>365</v>
      </c>
      <c r="E15" s="34">
        <v>33857</v>
      </c>
    </row>
    <row r="16" spans="1:5" ht="12.75">
      <c r="A16" s="88" t="s">
        <v>308</v>
      </c>
      <c r="B16" t="s">
        <v>309</v>
      </c>
      <c r="C16" t="s">
        <v>367</v>
      </c>
      <c r="D16" t="s">
        <v>365</v>
      </c>
      <c r="E16" s="34">
        <v>34007</v>
      </c>
    </row>
    <row r="17" spans="1:5" ht="12.75">
      <c r="A17" s="88" t="s">
        <v>310</v>
      </c>
      <c r="B17" t="s">
        <v>311</v>
      </c>
      <c r="C17" t="s">
        <v>366</v>
      </c>
      <c r="D17" t="s">
        <v>365</v>
      </c>
      <c r="E17" s="34">
        <v>34139</v>
      </c>
    </row>
    <row r="18" spans="1:5" ht="12.75">
      <c r="A18" s="88" t="s">
        <v>312</v>
      </c>
      <c r="B18" t="s">
        <v>313</v>
      </c>
      <c r="C18" t="s">
        <v>364</v>
      </c>
      <c r="D18" t="s">
        <v>365</v>
      </c>
      <c r="E18" s="34">
        <v>34193</v>
      </c>
    </row>
    <row r="19" spans="1:5" ht="12.75">
      <c r="A19" s="88" t="s">
        <v>314</v>
      </c>
      <c r="B19" t="s">
        <v>315</v>
      </c>
      <c r="C19" t="s">
        <v>366</v>
      </c>
      <c r="D19" t="s">
        <v>365</v>
      </c>
      <c r="E19" s="34">
        <v>34155</v>
      </c>
    </row>
    <row r="20" spans="1:5" ht="12.75">
      <c r="A20" s="88" t="s">
        <v>316</v>
      </c>
      <c r="B20" t="s">
        <v>317</v>
      </c>
      <c r="C20" t="s">
        <v>362</v>
      </c>
      <c r="D20" t="s">
        <v>363</v>
      </c>
      <c r="E20" s="34">
        <v>34186</v>
      </c>
    </row>
    <row r="21" spans="1:5" ht="12.75">
      <c r="A21" s="88" t="s">
        <v>318</v>
      </c>
      <c r="B21" t="s">
        <v>319</v>
      </c>
      <c r="C21" t="s">
        <v>362</v>
      </c>
      <c r="D21" t="s">
        <v>363</v>
      </c>
      <c r="E21" s="34">
        <v>33906</v>
      </c>
    </row>
    <row r="22" spans="1:5" ht="12.75">
      <c r="A22" s="88" t="s">
        <v>320</v>
      </c>
      <c r="B22" t="s">
        <v>321</v>
      </c>
      <c r="C22" t="s">
        <v>362</v>
      </c>
      <c r="D22" t="s">
        <v>365</v>
      </c>
      <c r="E22" s="34">
        <v>34184</v>
      </c>
    </row>
    <row r="23" spans="1:5" ht="12.75">
      <c r="A23" s="88" t="s">
        <v>322</v>
      </c>
      <c r="B23" t="s">
        <v>323</v>
      </c>
      <c r="C23" t="s">
        <v>362</v>
      </c>
      <c r="D23" t="s">
        <v>363</v>
      </c>
      <c r="E23" s="34">
        <v>34043</v>
      </c>
    </row>
    <row r="24" spans="1:5" ht="12.75">
      <c r="A24" s="88" t="s">
        <v>324</v>
      </c>
      <c r="B24" t="s">
        <v>325</v>
      </c>
      <c r="C24" t="s">
        <v>367</v>
      </c>
      <c r="D24" t="s">
        <v>363</v>
      </c>
      <c r="E24" s="34">
        <v>33947</v>
      </c>
    </row>
    <row r="25" spans="1:5" ht="12.75">
      <c r="A25" s="88" t="s">
        <v>326</v>
      </c>
      <c r="B25" t="s">
        <v>327</v>
      </c>
      <c r="C25" t="s">
        <v>364</v>
      </c>
      <c r="D25" t="s">
        <v>363</v>
      </c>
      <c r="E25" s="34">
        <v>33882</v>
      </c>
    </row>
    <row r="26" spans="4:6" ht="12.75">
      <c r="D26" t="str">
        <f>COUNTIF(D2:D25,"M")&amp;" BOYS"</f>
        <v>13 BOYS</v>
      </c>
      <c r="F26" s="39"/>
    </row>
    <row r="27" spans="4:6" ht="12.75">
      <c r="D27" t="str">
        <f>COUNTIF(D2:D25,"f")&amp;" GIRLS"</f>
        <v>11 GIRLS</v>
      </c>
      <c r="F27" s="39"/>
    </row>
    <row r="28" ht="12.75">
      <c r="F28" s="39"/>
    </row>
    <row r="29" ht="12.75">
      <c r="F29" s="39"/>
    </row>
    <row r="30" ht="12.75">
      <c r="F30" s="39"/>
    </row>
    <row r="31" ht="12.75">
      <c r="F31" s="39"/>
    </row>
    <row r="32" ht="12.75">
      <c r="F32" s="39"/>
    </row>
    <row r="33" ht="12.75">
      <c r="F33" s="39"/>
    </row>
    <row r="34" ht="12.75">
      <c r="F34" s="39"/>
    </row>
    <row r="35" ht="12.75">
      <c r="F35" s="39"/>
    </row>
    <row r="36" ht="12.75">
      <c r="F36" s="39"/>
    </row>
    <row r="37" ht="12.75">
      <c r="F37" s="39"/>
    </row>
    <row r="38" ht="12.75">
      <c r="F38" s="39"/>
    </row>
    <row r="39" ht="12.75">
      <c r="F39" s="39"/>
    </row>
    <row r="40" ht="12.75">
      <c r="F40" s="39"/>
    </row>
    <row r="41" ht="12.75">
      <c r="F41" s="39"/>
    </row>
    <row r="42" ht="12.75">
      <c r="F42" s="39"/>
    </row>
    <row r="43" ht="12.75">
      <c r="F43" s="39"/>
    </row>
    <row r="44" ht="12.75">
      <c r="F44" s="39"/>
    </row>
    <row r="45" ht="12.75">
      <c r="F45" s="39"/>
    </row>
    <row r="46" ht="12.75">
      <c r="F46" s="39"/>
    </row>
    <row r="47" ht="12.75">
      <c r="F47" s="39"/>
    </row>
    <row r="48" ht="12.75">
      <c r="F48" s="39"/>
    </row>
    <row r="49" ht="12.75">
      <c r="F49" s="39"/>
    </row>
    <row r="50" ht="12.75">
      <c r="F50" s="39"/>
    </row>
    <row r="51" ht="12.75">
      <c r="F51" s="39"/>
    </row>
  </sheetData>
  <printOptions/>
  <pageMargins left="0.75" right="0.75" top="1" bottom="1" header="0.5" footer="0.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heet6"/>
  <dimension ref="A2:S27"/>
  <sheetViews>
    <sheetView workbookViewId="0" topLeftCell="A1">
      <selection activeCell="H2" sqref="H2"/>
    </sheetView>
  </sheetViews>
  <sheetFormatPr defaultColWidth="9.140625" defaultRowHeight="12.75"/>
  <cols>
    <col min="1" max="1" width="8.421875" style="91" customWidth="1"/>
    <col min="2" max="2" width="8.421875" style="92" customWidth="1"/>
    <col min="3" max="3" width="8.421875" style="93" customWidth="1"/>
    <col min="4" max="4" width="8.421875" style="94" customWidth="1"/>
    <col min="5" max="5" width="8.421875" style="95" customWidth="1"/>
    <col min="6" max="6" width="8.421875" style="96" customWidth="1"/>
    <col min="7" max="7" width="10.57421875" style="97" customWidth="1"/>
    <col min="8" max="8" width="8.421875" style="98" customWidth="1"/>
    <col min="9" max="9" width="8.421875" style="99" customWidth="1"/>
    <col min="10" max="10" width="8.421875" style="100" customWidth="1"/>
    <col min="11" max="11" width="8.421875" style="101" customWidth="1"/>
    <col min="12" max="12" width="8.421875" style="102" customWidth="1"/>
    <col min="13" max="13" width="10.57421875" style="103" customWidth="1"/>
    <col min="14" max="94" width="3.28125" style="35" customWidth="1"/>
    <col min="95" max="16384" width="9.140625" style="35" customWidth="1"/>
  </cols>
  <sheetData>
    <row r="1" ht="23.25" customHeight="1"/>
    <row r="2" spans="1:19" s="90" customFormat="1" ht="14.25" customHeight="1">
      <c r="A2" s="104"/>
      <c r="B2" s="105"/>
      <c r="C2" s="106"/>
      <c r="D2" s="107"/>
      <c r="E2" s="108"/>
      <c r="F2" s="109"/>
      <c r="G2" s="110" t="s">
        <v>280</v>
      </c>
      <c r="H2" s="111"/>
      <c r="I2" s="152" t="s">
        <v>409</v>
      </c>
      <c r="J2" s="153"/>
      <c r="K2" s="153"/>
      <c r="L2" s="153"/>
      <c r="M2" s="153"/>
      <c r="N2" s="63"/>
      <c r="O2" s="63"/>
      <c r="P2" s="63"/>
      <c r="Q2" s="63"/>
      <c r="R2" s="63"/>
      <c r="S2" s="63"/>
    </row>
    <row r="3" spans="1:19" s="90" customFormat="1" ht="14.25" customHeight="1">
      <c r="A3" s="104"/>
      <c r="B3" s="105"/>
      <c r="C3" s="106"/>
      <c r="D3" s="107"/>
      <c r="E3" s="108"/>
      <c r="F3" s="109"/>
      <c r="G3" s="110" t="s">
        <v>282</v>
      </c>
      <c r="H3" s="111"/>
      <c r="I3" s="152" t="s">
        <v>410</v>
      </c>
      <c r="J3" s="153"/>
      <c r="K3" s="153"/>
      <c r="L3" s="153"/>
      <c r="M3" s="153"/>
      <c r="N3" s="63"/>
      <c r="O3" s="63"/>
      <c r="P3" s="63"/>
      <c r="Q3" s="63"/>
      <c r="R3" s="63"/>
      <c r="S3" s="63"/>
    </row>
    <row r="4" spans="1:13" s="90" customFormat="1" ht="14.25" customHeight="1">
      <c r="A4" s="104"/>
      <c r="B4" s="105"/>
      <c r="C4" s="106"/>
      <c r="D4" s="107"/>
      <c r="E4" s="108"/>
      <c r="F4" s="109"/>
      <c r="G4" s="90" t="s">
        <v>284</v>
      </c>
      <c r="H4" s="111"/>
      <c r="I4" s="112"/>
      <c r="J4" s="113"/>
      <c r="K4" s="114"/>
      <c r="L4" s="115"/>
      <c r="M4" s="116"/>
    </row>
    <row r="5" spans="1:13" s="90" customFormat="1" ht="14.25" customHeight="1">
      <c r="A5" s="104"/>
      <c r="B5" s="105"/>
      <c r="C5" s="106"/>
      <c r="D5" s="107"/>
      <c r="E5" s="108"/>
      <c r="F5" s="109"/>
      <c r="G5" s="110" t="s">
        <v>288</v>
      </c>
      <c r="H5" s="111"/>
      <c r="I5" s="112"/>
      <c r="J5" s="113"/>
      <c r="K5" s="114"/>
      <c r="L5" s="115"/>
      <c r="M5" s="116"/>
    </row>
    <row r="6" spans="1:13" s="90" customFormat="1" ht="14.25" customHeight="1">
      <c r="A6" s="104"/>
      <c r="B6" s="105"/>
      <c r="C6" s="106"/>
      <c r="D6" s="107"/>
      <c r="E6" s="108"/>
      <c r="F6" s="109"/>
      <c r="G6" s="110" t="s">
        <v>294</v>
      </c>
      <c r="H6" s="111"/>
      <c r="I6" s="112"/>
      <c r="J6" s="113"/>
      <c r="K6" s="114"/>
      <c r="L6" s="115"/>
      <c r="M6" s="116"/>
    </row>
    <row r="7" spans="1:13" s="90" customFormat="1" ht="14.25" customHeight="1">
      <c r="A7" s="104"/>
      <c r="B7" s="105"/>
      <c r="C7" s="106"/>
      <c r="D7" s="107"/>
      <c r="E7" s="108"/>
      <c r="F7" s="109"/>
      <c r="G7" s="117" t="s">
        <v>357</v>
      </c>
      <c r="H7" s="111"/>
      <c r="I7" s="112"/>
      <c r="J7" s="113"/>
      <c r="K7" s="114"/>
      <c r="L7" s="115"/>
      <c r="M7" s="116"/>
    </row>
    <row r="8" spans="1:13" s="90" customFormat="1" ht="14.25" customHeight="1">
      <c r="A8" s="104"/>
      <c r="B8" s="105"/>
      <c r="C8" s="106"/>
      <c r="D8" s="107"/>
      <c r="E8" s="108"/>
      <c r="F8" s="109"/>
      <c r="G8" s="110" t="s">
        <v>296</v>
      </c>
      <c r="H8" s="111"/>
      <c r="I8" s="112"/>
      <c r="J8" s="113"/>
      <c r="K8" s="114"/>
      <c r="L8" s="115"/>
      <c r="M8" s="116"/>
    </row>
    <row r="9" spans="1:13" s="90" customFormat="1" ht="14.25" customHeight="1">
      <c r="A9" s="104"/>
      <c r="B9" s="105"/>
      <c r="C9" s="106"/>
      <c r="D9" s="107"/>
      <c r="E9" s="108"/>
      <c r="F9" s="109"/>
      <c r="G9" s="118" t="s">
        <v>334</v>
      </c>
      <c r="H9" s="111"/>
      <c r="I9" s="112"/>
      <c r="J9" s="113"/>
      <c r="K9" s="114"/>
      <c r="L9" s="115"/>
      <c r="M9" s="116"/>
    </row>
    <row r="10" spans="1:13" s="90" customFormat="1" ht="14.25" customHeight="1">
      <c r="A10" s="104"/>
      <c r="B10" s="105"/>
      <c r="C10" s="106"/>
      <c r="D10" s="107"/>
      <c r="E10" s="108"/>
      <c r="F10" s="109"/>
      <c r="G10" s="110" t="s">
        <v>337</v>
      </c>
      <c r="H10" s="111"/>
      <c r="I10" s="112"/>
      <c r="J10" s="113"/>
      <c r="K10" s="114"/>
      <c r="L10" s="115"/>
      <c r="M10" s="116"/>
    </row>
    <row r="11" spans="1:13" s="90" customFormat="1" ht="14.25" customHeight="1">
      <c r="A11" s="104"/>
      <c r="B11" s="105"/>
      <c r="C11" s="106"/>
      <c r="D11" s="107"/>
      <c r="E11" s="108"/>
      <c r="F11" s="109"/>
      <c r="G11" s="90" t="s">
        <v>298</v>
      </c>
      <c r="H11" s="111"/>
      <c r="I11" s="112"/>
      <c r="J11" s="113"/>
      <c r="K11" s="114"/>
      <c r="L11" s="115"/>
      <c r="M11" s="116"/>
    </row>
    <row r="12" spans="1:13" s="90" customFormat="1" ht="14.25" customHeight="1">
      <c r="A12" s="104"/>
      <c r="B12" s="105"/>
      <c r="C12" s="106"/>
      <c r="D12" s="107"/>
      <c r="E12" s="108"/>
      <c r="F12" s="109"/>
      <c r="G12" s="110" t="s">
        <v>339</v>
      </c>
      <c r="H12" s="111"/>
      <c r="I12" s="112"/>
      <c r="J12" s="113"/>
      <c r="K12" s="114"/>
      <c r="L12" s="115"/>
      <c r="M12" s="116"/>
    </row>
    <row r="13" spans="1:13" s="90" customFormat="1" ht="14.25" customHeight="1">
      <c r="A13" s="104"/>
      <c r="B13" s="105"/>
      <c r="C13" s="106"/>
      <c r="D13" s="107"/>
      <c r="E13" s="108"/>
      <c r="F13" s="109"/>
      <c r="G13" s="117" t="s">
        <v>302</v>
      </c>
      <c r="H13" s="111"/>
      <c r="I13" s="112"/>
      <c r="J13" s="113"/>
      <c r="K13" s="114"/>
      <c r="L13" s="115"/>
      <c r="M13" s="116"/>
    </row>
    <row r="14" spans="1:13" s="90" customFormat="1" ht="14.25" customHeight="1">
      <c r="A14" s="104"/>
      <c r="B14" s="105"/>
      <c r="C14" s="106"/>
      <c r="D14" s="107"/>
      <c r="E14" s="108"/>
      <c r="F14" s="109"/>
      <c r="G14" s="110" t="s">
        <v>342</v>
      </c>
      <c r="H14" s="111"/>
      <c r="I14" s="112"/>
      <c r="J14" s="113"/>
      <c r="K14" s="114"/>
      <c r="L14" s="115"/>
      <c r="M14" s="116"/>
    </row>
    <row r="15" spans="1:13" s="90" customFormat="1" ht="14.25" customHeight="1">
      <c r="A15" s="104"/>
      <c r="B15" s="105"/>
      <c r="C15" s="106"/>
      <c r="D15" s="107"/>
      <c r="E15" s="108"/>
      <c r="F15" s="109"/>
      <c r="G15" s="110" t="s">
        <v>304</v>
      </c>
      <c r="H15" s="111"/>
      <c r="I15" s="112"/>
      <c r="J15" s="113"/>
      <c r="K15" s="114"/>
      <c r="L15" s="115"/>
      <c r="M15" s="116"/>
    </row>
    <row r="16" spans="1:13" s="90" customFormat="1" ht="14.25" customHeight="1">
      <c r="A16" s="104"/>
      <c r="B16" s="105"/>
      <c r="C16" s="106"/>
      <c r="D16" s="107"/>
      <c r="E16" s="108"/>
      <c r="F16" s="109"/>
      <c r="G16" s="117" t="s">
        <v>343</v>
      </c>
      <c r="H16" s="111"/>
      <c r="I16" s="112"/>
      <c r="J16" s="113"/>
      <c r="K16" s="114"/>
      <c r="L16" s="115"/>
      <c r="M16" s="116"/>
    </row>
    <row r="17" spans="1:13" s="90" customFormat="1" ht="14.25" customHeight="1">
      <c r="A17" s="104"/>
      <c r="B17" s="105"/>
      <c r="C17" s="106"/>
      <c r="D17" s="107"/>
      <c r="E17" s="108"/>
      <c r="F17" s="109"/>
      <c r="G17" s="110" t="s">
        <v>306</v>
      </c>
      <c r="H17" s="111"/>
      <c r="I17" s="112"/>
      <c r="J17" s="113"/>
      <c r="K17" s="114"/>
      <c r="L17" s="115"/>
      <c r="M17" s="116"/>
    </row>
    <row r="18" spans="1:13" s="90" customFormat="1" ht="14.25" customHeight="1">
      <c r="A18" s="104"/>
      <c r="B18" s="105"/>
      <c r="C18" s="106"/>
      <c r="D18" s="107"/>
      <c r="E18" s="108"/>
      <c r="F18" s="109"/>
      <c r="G18" s="110" t="s">
        <v>308</v>
      </c>
      <c r="H18" s="111"/>
      <c r="I18" s="112"/>
      <c r="J18" s="113"/>
      <c r="K18" s="114"/>
      <c r="L18" s="115"/>
      <c r="M18" s="116"/>
    </row>
    <row r="19" spans="1:13" s="90" customFormat="1" ht="14.25" customHeight="1">
      <c r="A19" s="104"/>
      <c r="B19" s="105"/>
      <c r="C19" s="106"/>
      <c r="D19" s="107"/>
      <c r="E19" s="108"/>
      <c r="F19" s="109"/>
      <c r="G19" s="110" t="s">
        <v>312</v>
      </c>
      <c r="H19" s="111"/>
      <c r="I19" s="112"/>
      <c r="J19" s="113"/>
      <c r="K19" s="114"/>
      <c r="L19" s="115"/>
      <c r="M19" s="116"/>
    </row>
    <row r="20" spans="1:13" s="90" customFormat="1" ht="14.25" customHeight="1">
      <c r="A20" s="104"/>
      <c r="B20" s="105"/>
      <c r="C20" s="106"/>
      <c r="D20" s="107"/>
      <c r="E20" s="108"/>
      <c r="F20" s="109"/>
      <c r="G20" s="110" t="s">
        <v>316</v>
      </c>
      <c r="H20" s="111"/>
      <c r="I20" s="112"/>
      <c r="J20" s="113"/>
      <c r="K20" s="114"/>
      <c r="L20" s="115"/>
      <c r="M20" s="116"/>
    </row>
    <row r="21" spans="1:13" s="90" customFormat="1" ht="14.25" customHeight="1">
      <c r="A21" s="104"/>
      <c r="B21" s="105"/>
      <c r="C21" s="106"/>
      <c r="D21" s="107"/>
      <c r="E21" s="108"/>
      <c r="F21" s="109"/>
      <c r="G21" s="118" t="s">
        <v>344</v>
      </c>
      <c r="H21" s="111"/>
      <c r="I21" s="112"/>
      <c r="J21" s="113"/>
      <c r="K21" s="114"/>
      <c r="L21" s="115"/>
      <c r="M21" s="116"/>
    </row>
    <row r="22" spans="1:13" s="90" customFormat="1" ht="14.25" customHeight="1">
      <c r="A22" s="104"/>
      <c r="B22" s="105"/>
      <c r="C22" s="106"/>
      <c r="D22" s="107"/>
      <c r="E22" s="108"/>
      <c r="F22" s="109"/>
      <c r="G22" s="110" t="s">
        <v>318</v>
      </c>
      <c r="H22" s="111"/>
      <c r="I22" s="112"/>
      <c r="J22" s="113"/>
      <c r="K22" s="114"/>
      <c r="L22" s="115"/>
      <c r="M22" s="116"/>
    </row>
    <row r="23" spans="1:13" s="90" customFormat="1" ht="14.25" customHeight="1">
      <c r="A23" s="104"/>
      <c r="B23" s="105"/>
      <c r="C23" s="106"/>
      <c r="D23" s="107"/>
      <c r="E23" s="108"/>
      <c r="F23" s="109"/>
      <c r="G23" s="110" t="s">
        <v>320</v>
      </c>
      <c r="H23" s="111"/>
      <c r="I23" s="112"/>
      <c r="J23" s="113"/>
      <c r="K23" s="114"/>
      <c r="L23" s="115"/>
      <c r="M23" s="116"/>
    </row>
    <row r="24" spans="1:13" s="90" customFormat="1" ht="14.25" customHeight="1">
      <c r="A24" s="104"/>
      <c r="B24" s="105"/>
      <c r="C24" s="106"/>
      <c r="D24" s="107"/>
      <c r="E24" s="108"/>
      <c r="F24" s="109"/>
      <c r="G24" s="118" t="s">
        <v>345</v>
      </c>
      <c r="H24" s="111"/>
      <c r="I24" s="112"/>
      <c r="J24" s="113"/>
      <c r="K24" s="114"/>
      <c r="L24" s="115"/>
      <c r="M24" s="116"/>
    </row>
    <row r="25" spans="7:8" ht="14.25" customHeight="1">
      <c r="G25" s="110" t="s">
        <v>346</v>
      </c>
      <c r="H25" s="111"/>
    </row>
    <row r="26" spans="7:8" ht="15">
      <c r="G26" s="110" t="s">
        <v>324</v>
      </c>
      <c r="H26" s="111"/>
    </row>
    <row r="27" spans="7:8" ht="15">
      <c r="G27" s="110" t="s">
        <v>326</v>
      </c>
      <c r="H27" s="111"/>
    </row>
  </sheetData>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Bruno Reddy</dc:creator>
  <cp:keywords/>
  <dc:description/>
  <cp:lastModifiedBy>Bruno Reddy</cp:lastModifiedBy>
  <dcterms:created xsi:type="dcterms:W3CDTF">2006-05-04T20:06:20Z</dcterms:created>
  <dcterms:modified xsi:type="dcterms:W3CDTF">2006-06-12T21:54:28Z</dcterms:modified>
  <cp:category/>
  <cp:version/>
  <cp:contentType/>
  <cp:contentStatus/>
</cp:coreProperties>
</file>